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reAppo\Tõrva Vallavalitsus\Ühisdokumendid - Dokumendid\Yhisdokumendid\Finants\Eelarved\2022\Eelarve -volikogule\"/>
    </mc:Choice>
  </mc:AlternateContent>
  <xr:revisionPtr revIDLastSave="0" documentId="8_{EE61FBD8-88AF-4D1F-8C71-D424A11531A8}" xr6:coauthVersionLast="47" xr6:coauthVersionMax="47" xr10:uidLastSave="{00000000-0000-0000-0000-000000000000}"/>
  <bookViews>
    <workbookView xWindow="-110" yWindow="-110" windowWidth="25820" windowHeight="14020" xr2:uid="{4D59C941-3084-47BF-B5DD-A87B83B7F917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7" i="1" l="1"/>
  <c r="D137" i="1"/>
  <c r="C137" i="1"/>
  <c r="E126" i="1"/>
  <c r="D126" i="1"/>
  <c r="E125" i="1"/>
  <c r="E124" i="1" s="1"/>
  <c r="C125" i="1"/>
  <c r="D124" i="1"/>
  <c r="C124" i="1"/>
  <c r="D115" i="1"/>
  <c r="C113" i="1"/>
  <c r="E112" i="1"/>
  <c r="E106" i="1" s="1"/>
  <c r="C112" i="1"/>
  <c r="D109" i="1"/>
  <c r="E107" i="1"/>
  <c r="D107" i="1"/>
  <c r="D106" i="1" s="1"/>
  <c r="C107" i="1"/>
  <c r="C106" i="1" s="1"/>
  <c r="E99" i="1"/>
  <c r="D99" i="1"/>
  <c r="C99" i="1"/>
  <c r="E97" i="1"/>
  <c r="E92" i="1" s="1"/>
  <c r="D97" i="1"/>
  <c r="D92" i="1" s="1"/>
  <c r="E96" i="1"/>
  <c r="D96" i="1"/>
  <c r="C96" i="1"/>
  <c r="C93" i="1"/>
  <c r="C92" i="1" s="1"/>
  <c r="D90" i="1"/>
  <c r="C90" i="1"/>
  <c r="E88" i="1"/>
  <c r="D88" i="1"/>
  <c r="D85" i="1" s="1"/>
  <c r="C88" i="1"/>
  <c r="C85" i="1" s="1"/>
  <c r="E85" i="1"/>
  <c r="E82" i="1"/>
  <c r="D82" i="1"/>
  <c r="C82" i="1"/>
  <c r="E75" i="1"/>
  <c r="E68" i="1" s="1"/>
  <c r="D75" i="1"/>
  <c r="D68" i="1" s="1"/>
  <c r="C75" i="1"/>
  <c r="C68" i="1"/>
  <c r="C55" i="1" s="1"/>
  <c r="E64" i="1"/>
  <c r="D64" i="1"/>
  <c r="C64" i="1"/>
  <c r="E60" i="1"/>
  <c r="E56" i="1" s="1"/>
  <c r="E58" i="1"/>
  <c r="D58" i="1"/>
  <c r="D56" i="1"/>
  <c r="C56" i="1"/>
  <c r="E49" i="1"/>
  <c r="D49" i="1"/>
  <c r="C49" i="1"/>
  <c r="E35" i="1"/>
  <c r="D35" i="1"/>
  <c r="C35" i="1"/>
  <c r="E30" i="1"/>
  <c r="E24" i="1" s="1"/>
  <c r="D30" i="1"/>
  <c r="C30" i="1"/>
  <c r="E25" i="1"/>
  <c r="D25" i="1"/>
  <c r="D24" i="1" s="1"/>
  <c r="C25" i="1"/>
  <c r="C24" i="1" s="1"/>
  <c r="E19" i="1"/>
  <c r="D19" i="1"/>
  <c r="C19" i="1"/>
  <c r="E15" i="1"/>
  <c r="E6" i="1" s="1"/>
  <c r="E34" i="1" s="1"/>
  <c r="E48" i="1" s="1"/>
  <c r="E54" i="1" s="1"/>
  <c r="D15" i="1"/>
  <c r="C15" i="1"/>
  <c r="E7" i="1"/>
  <c r="D7" i="1"/>
  <c r="D6" i="1" s="1"/>
  <c r="D34" i="1" s="1"/>
  <c r="D48" i="1" s="1"/>
  <c r="D54" i="1" s="1"/>
  <c r="C7" i="1"/>
  <c r="C6" i="1" s="1"/>
  <c r="C34" i="1" s="1"/>
  <c r="C48" i="1" s="1"/>
  <c r="C54" i="1" s="1"/>
  <c r="E55" i="1" l="1"/>
  <c r="D55" i="1"/>
</calcChain>
</file>

<file path=xl/sharedStrings.xml><?xml version="1.0" encoding="utf-8"?>
<sst xmlns="http://schemas.openxmlformats.org/spreadsheetml/2006/main" count="274" uniqueCount="273">
  <si>
    <t>TÕRVA VALD 2022.a eelarve eelnõu</t>
  </si>
  <si>
    <t>2022 eelarve eelnõu</t>
  </si>
  <si>
    <t xml:space="preserve">2021 eelarve </t>
  </si>
  <si>
    <t xml:space="preserve">2020 tegelik </t>
  </si>
  <si>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</si>
  <si>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</si>
  <si>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</si>
  <si>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</si>
  <si>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</si>
  <si>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</si>
  <si>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</si>
  <si>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3034</t>
  </si>
  <si>
    <t>Loomapidamismaks</t>
  </si>
  <si>
    <t>3044</t>
  </si>
  <si>
    <t>Reklaamimaks</t>
  </si>
  <si>
    <t>3045</t>
  </si>
  <si>
    <t>Teede ja tänavate sulgemise maks</t>
  </si>
  <si>
    <t>3047</t>
  </si>
  <si>
    <t>Parkimistasu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</si>
  <si>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</si>
  <si>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</si>
  <si>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</si>
  <si>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</si>
  <si>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</si>
  <si>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</si>
  <si>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</si>
  <si>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</si>
  <si>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</si>
  <si>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</si>
  <si>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</si>
  <si>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</si>
  <si>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</si>
  <si>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</si>
  <si>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3882</t>
  </si>
  <si>
    <t>Saastetasud ja keskkonnale tekitatud kahju hüvitis</t>
  </si>
  <si>
    <t>3880, 3888</t>
  </si>
  <si>
    <t>PÕHITEGEVUSE KULUD KOKKU</t>
  </si>
  <si>
    <t>Antud toetused tegevuskuludeks</t>
  </si>
  <si>
    <t>40</t>
  </si>
  <si>
    <t>Subsiidiumid ettevõtlusega tegelevatele isikutele</t>
  </si>
  <si>
    <t>413</t>
  </si>
  <si>
    <t>Sotsiaalabitoetused ja muud toetused füüsilistele isikutele</t>
  </si>
  <si>
    <t>45</t>
  </si>
  <si>
    <t>Sihtotstarbelised toetused tegevuskuludeks</t>
  </si>
  <si>
    <t>452</t>
  </si>
  <si>
    <t>Mittesihtotstarbelised toetused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</si>
  <si>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</si>
  <si>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</si>
  <si>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</si>
  <si>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</si>
  <si>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</si>
  <si>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</si>
  <si>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</si>
  <si>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</si>
  <si>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</si>
  <si>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</si>
  <si>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</si>
  <si>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</si>
  <si>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</si>
  <si>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</si>
  <si>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>Põhivara soetuseks saadav sihtfin (+)</t>
  </si>
  <si>
    <t>4502</t>
  </si>
  <si>
    <t>Põhivara soetuseks antav sihtfin (-)</t>
  </si>
  <si>
    <t>1502</t>
  </si>
  <si>
    <t>Osaluste müük (+)</t>
  </si>
  <si>
    <t>1501</t>
  </si>
  <si>
    <t>Osaluste soetus (-)</t>
  </si>
  <si>
    <t>1512</t>
  </si>
  <si>
    <t>Muude aktsiate ja osade müük (+)</t>
  </si>
  <si>
    <t>1511</t>
  </si>
  <si>
    <t>Muude aktsiate ja osade soetus (-)</t>
  </si>
  <si>
    <t>1532</t>
  </si>
  <si>
    <t>Tagasilaekuvad laenud (+)</t>
  </si>
  <si>
    <t>1531</t>
  </si>
  <si>
    <t>Antavad laenud (-)</t>
  </si>
  <si>
    <t>655</t>
  </si>
  <si>
    <t>Finantstulud (+)</t>
  </si>
  <si>
    <t>650</t>
  </si>
  <si>
    <t>Finantstkulud (-)</t>
  </si>
  <si>
    <t>EELARVE TULEM (ÜLEJÄÄK (+) / PUUDUJÄÄK (-))</t>
  </si>
  <si>
    <t>FINANTSEERIMISTEGEVUS</t>
  </si>
  <si>
    <t>2585</t>
  </si>
  <si>
    <t>Kohustuste võtmine (+)</t>
  </si>
  <si>
    <t>2586</t>
  </si>
  <si>
    <t>Kohustuste tasumine (-)</t>
  </si>
  <si>
    <t>100</t>
  </si>
  <si>
    <t>LIKVIIDSETE VARADE MUUTUS (+ suurenemine, - vähenemine)</t>
  </si>
  <si>
    <t>NÕUETE JA KOHUSTUSTE SALDODE MUUTUS (tekkepõhise e/a korral) (+/-)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</si>
  <si>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</si>
  <si>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</si>
  <si>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</si>
  <si>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</si>
  <si>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</si>
  <si>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</si>
  <si>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</si>
  <si>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</si>
  <si>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</si>
  <si>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</si>
  <si>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</si>
  <si>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</si>
  <si>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</si>
  <si>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</si>
  <si>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02</t>
  </si>
  <si>
    <t>Riigikaitse</t>
  </si>
  <si>
    <t>03</t>
  </si>
  <si>
    <t>Avalik kord ja julgeolek</t>
  </si>
  <si>
    <t>03100</t>
  </si>
  <si>
    <t>Politsei</t>
  </si>
  <si>
    <t>03200</t>
  </si>
  <si>
    <t>Päästeteenused</t>
  </si>
  <si>
    <t>Muu avalik kord ja julgeolek kokku</t>
  </si>
  <si>
    <t>04</t>
  </si>
  <si>
    <t>Majandus</t>
  </si>
  <si>
    <t>04120</t>
  </si>
  <si>
    <t>Ettevõtluse arengu toetamine, stardiabi</t>
  </si>
  <si>
    <t>04210</t>
  </si>
  <si>
    <t>Põllumajandus</t>
  </si>
  <si>
    <t>04220</t>
  </si>
  <si>
    <t>Metsamajandus</t>
  </si>
  <si>
    <t>04230</t>
  </si>
  <si>
    <t>Kalandus ja jahindus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</si>
  <si>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</si>
  <si>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</si>
  <si>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</si>
  <si>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</si>
  <si>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</si>
  <si>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</si>
  <si>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04512</t>
  </si>
  <si>
    <t>Ühistranspordi korraldus</t>
  </si>
  <si>
    <t>04520</t>
  </si>
  <si>
    <t>Veetransport</t>
  </si>
  <si>
    <t>04540</t>
  </si>
  <si>
    <t>Õhutransport</t>
  </si>
  <si>
    <t>04600</t>
  </si>
  <si>
    <t>Side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</si>
  <si>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</si>
  <si>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</si>
  <si>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</si>
  <si>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</si>
  <si>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</si>
  <si>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</si>
  <si>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</si>
  <si>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</si>
  <si>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Ülalnimetamata majandus kokku</t>
  </si>
  <si>
    <t>05</t>
  </si>
  <si>
    <t>Keskkonnakaitse</t>
  </si>
  <si>
    <t>05100</t>
  </si>
  <si>
    <t>Jäätmekäitlus (prügivedu)</t>
  </si>
  <si>
    <t>05101</t>
  </si>
  <si>
    <t>Avalike alade puhastus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</si>
  <si>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</si>
  <si>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</si>
  <si>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</si>
  <si>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</si>
  <si>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</si>
  <si>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</si>
  <si>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Ülalnimetamata keskkonnakaitse kulud kokku</t>
  </si>
  <si>
    <t>06</t>
  </si>
  <si>
    <t>Elamu- ja kommunaalmajandus</t>
  </si>
  <si>
    <t>06100</t>
  </si>
  <si>
    <t>Elamumajanduse arendamine</t>
  </si>
  <si>
    <t>06200</t>
  </si>
  <si>
    <t>Kommunaalmajanduse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</si>
  <si>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</si>
  <si>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</si>
  <si>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</si>
  <si>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</si>
  <si>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</si>
  <si>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</si>
  <si>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Ülalnimetamata elamu-ja kommunaalmajanduse kulud kokku</t>
  </si>
  <si>
    <t>07</t>
  </si>
  <si>
    <t>Tervishoid</t>
  </si>
  <si>
    <t>07110</t>
  </si>
  <si>
    <t>Farmaatsiatooted - apteegid</t>
  </si>
  <si>
    <t>07200</t>
  </si>
  <si>
    <t>Ambulatoorsed teenused  (kiirabi)</t>
  </si>
  <si>
    <t>07300</t>
  </si>
  <si>
    <t>Haiglateenused</t>
  </si>
  <si>
    <t>07400</t>
  </si>
  <si>
    <t>Avalikud tervishoiuteenused</t>
  </si>
  <si>
    <t>07600</t>
  </si>
  <si>
    <t>Muu tervishoid, sh. tervishoiu haldamine</t>
  </si>
  <si>
    <t>Ülalnimetamata tervishoiukulud  kokku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</si>
  <si>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</si>
  <si>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</si>
  <si>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</si>
  <si>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</si>
  <si>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</si>
  <si>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</si>
  <si>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</si>
  <si>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</si>
  <si>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</si>
  <si>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</si>
  <si>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</si>
  <si>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</si>
  <si>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</si>
  <si>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Rahvakultuur</t>
  </si>
  <si>
    <t>08203</t>
  </si>
  <si>
    <t>Muuseumid</t>
  </si>
  <si>
    <t>08234</t>
  </si>
  <si>
    <t>Teatrid</t>
  </si>
  <si>
    <t>08235</t>
  </si>
  <si>
    <t>Audiovisuaal, sh kinod</t>
  </si>
  <si>
    <t>08236</t>
  </si>
  <si>
    <t>Muusika (kontsertorganisatsioonid)</t>
  </si>
  <si>
    <t>08207</t>
  </si>
  <si>
    <t>Muinsuskaitse</t>
  </si>
  <si>
    <t>08210</t>
  </si>
  <si>
    <t>Loomaaed</t>
  </si>
  <si>
    <t>08211</t>
  </si>
  <si>
    <t>Botaanikaaed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</si>
  <si>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</si>
  <si>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</si>
  <si>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</si>
  <si>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</si>
  <si>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</si>
  <si>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</si>
  <si>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</si>
  <si>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</si>
  <si>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</si>
  <si>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</si>
  <si>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</si>
  <si>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</si>
  <si>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09222, 09223</t>
  </si>
  <si>
    <t>Kutseõppeasutused</t>
  </si>
  <si>
    <t>09400</t>
  </si>
  <si>
    <t>Kolmanda taseme haridus - kõrgkoolid</t>
  </si>
  <si>
    <t>09500</t>
  </si>
  <si>
    <t xml:space="preserve">Taseme alusel mittemääratletav haridus </t>
  </si>
  <si>
    <t>09510</t>
  </si>
  <si>
    <t>Noorte huviharidus ja huvitegevus</t>
  </si>
  <si>
    <t>09600</t>
  </si>
  <si>
    <t>Koolitransport</t>
  </si>
  <si>
    <t>09601</t>
  </si>
  <si>
    <t>Koolitoit</t>
  </si>
  <si>
    <t>09602</t>
  </si>
  <si>
    <t>Öömaja</t>
  </si>
  <si>
    <t>09609</t>
  </si>
  <si>
    <t>Muud hariduse abiteenused</t>
  </si>
  <si>
    <t>09800</t>
  </si>
  <si>
    <t>Muu haridus, sh. hariduse haldus</t>
  </si>
  <si>
    <t>Ülalnimetamata hariduse kulud kokku</t>
  </si>
  <si>
    <t>10</t>
  </si>
  <si>
    <t>Sotsiaalne kaitse</t>
  </si>
  <si>
    <t>10110</t>
  </si>
  <si>
    <t>Haigete sotsiaalne kaitse</t>
  </si>
  <si>
    <t>10120</t>
  </si>
  <si>
    <t>Puuetega inimeste sotsiaalhoolekande asutused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</si>
  <si>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</si>
  <si>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</si>
  <si>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</si>
  <si>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</si>
  <si>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</si>
  <si>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</si>
  <si>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10300</t>
  </si>
  <si>
    <t>Toitjakaotanute sotsiaalne kaitse</t>
  </si>
  <si>
    <t>10400</t>
  </si>
  <si>
    <t>Laste ja noorte sotsiaalhoolekande asutused</t>
  </si>
  <si>
    <t>10402</t>
  </si>
  <si>
    <t>Muu perekondade ja laste sotsiaalne kaitse</t>
  </si>
  <si>
    <t>10500</t>
  </si>
  <si>
    <t>Töötute sotsiaalne kaitse</t>
  </si>
  <si>
    <t>10600</t>
  </si>
  <si>
    <t>Eluasemeteenused sotsiaalsetele riskirühmadele</t>
  </si>
  <si>
    <t>10700</t>
  </si>
  <si>
    <t>Riskirühmade sotsiaalhoolekande asutused</t>
  </si>
  <si>
    <t>10701</t>
  </si>
  <si>
    <t>Riiklik toimetulekutoetus</t>
  </si>
  <si>
    <t>10702</t>
  </si>
  <si>
    <t>Muu sotsiaalsete riskirühmade kaitse</t>
  </si>
  <si>
    <t>10900</t>
  </si>
  <si>
    <t>Muu sotsiaalne kaitse, sh. sotsiaalse kaitse haldus</t>
  </si>
  <si>
    <t>Ülalnimetamata sotsiaalse kaitse kulud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</si>
</sst>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9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76">
    <xf numFmtId="0" fontId="0" fillId="0" borderId="0" xfId="0"/>
    <xf numFmtId="0" fontId="4" fillId="0" borderId="0" xfId="1" applyFont="1" applyAlignment="1">
      <alignment horizontal="left"/>
    </xf>
    <xf numFmtId="49" fontId="5" fillId="0" borderId="0" xfId="0" applyNumberFormat="1" applyFont="1"/>
    <xf numFmtId="49" fontId="6" fillId="0" borderId="0" xfId="0" applyNumberFormat="1" applyFont="1"/>
    <xf numFmtId="2" fontId="5" fillId="0" borderId="0" xfId="0" applyNumberFormat="1" applyFont="1" applyAlignment="1">
      <alignment horizontal="right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wrapText="1"/>
    </xf>
    <xf numFmtId="49" fontId="5" fillId="0" borderId="2" xfId="0" applyNumberFormat="1" applyFont="1" applyBorder="1" applyAlignment="1">
      <alignment horizontal="left"/>
    </xf>
    <xf numFmtId="4" fontId="5" fillId="0" borderId="3" xfId="2" applyNumberFormat="1" applyFont="1" applyBorder="1"/>
    <xf numFmtId="4" fontId="8" fillId="0" borderId="3" xfId="2" applyNumberFormat="1" applyFont="1" applyBorder="1"/>
    <xf numFmtId="49" fontId="5" fillId="0" borderId="4" xfId="0" applyNumberFormat="1" applyFont="1" applyBorder="1" applyAlignment="1">
      <alignment horizontal="left" wrapText="1"/>
    </xf>
    <xf numFmtId="4" fontId="5" fillId="0" borderId="5" xfId="2" applyNumberFormat="1" applyFont="1" applyBorder="1"/>
    <xf numFmtId="4" fontId="8" fillId="0" borderId="5" xfId="2" applyNumberFormat="1" applyFont="1" applyBorder="1"/>
    <xf numFmtId="49" fontId="6" fillId="0" borderId="6" xfId="0" applyNumberFormat="1" applyFont="1" applyBorder="1" applyAlignment="1">
      <alignment horizontal="left" wrapText="1"/>
    </xf>
    <xf numFmtId="4" fontId="6" fillId="0" borderId="6" xfId="2" applyNumberFormat="1" applyFont="1" applyBorder="1" applyProtection="1">
      <protection locked="0"/>
    </xf>
    <xf numFmtId="49" fontId="6" fillId="0" borderId="6" xfId="0" applyNumberFormat="1" applyFont="1" applyBorder="1" applyAlignment="1">
      <alignment horizontal="left"/>
    </xf>
    <xf numFmtId="49" fontId="6" fillId="0" borderId="7" xfId="0" applyNumberFormat="1" applyFont="1" applyBorder="1" applyAlignment="1">
      <alignment horizontal="left" wrapText="1"/>
    </xf>
    <xf numFmtId="4" fontId="6" fillId="0" borderId="7" xfId="2" applyNumberFormat="1" applyFont="1" applyBorder="1" applyProtection="1">
      <protection locked="0"/>
    </xf>
    <xf numFmtId="49" fontId="5" fillId="0" borderId="1" xfId="0" applyNumberFormat="1" applyFont="1" applyBorder="1" applyAlignment="1">
      <alignment horizontal="left" wrapText="1"/>
    </xf>
    <xf numFmtId="4" fontId="5" fillId="0" borderId="1" xfId="2" applyNumberFormat="1" applyFont="1" applyBorder="1" applyProtection="1">
      <protection locked="0"/>
    </xf>
    <xf numFmtId="0" fontId="2" fillId="0" borderId="0" xfId="0" applyFont="1"/>
    <xf numFmtId="4" fontId="5" fillId="0" borderId="1" xfId="2" applyNumberFormat="1" applyFont="1" applyBorder="1"/>
    <xf numFmtId="4" fontId="8" fillId="0" borderId="1" xfId="2" applyNumberFormat="1" applyFont="1" applyBorder="1"/>
    <xf numFmtId="49" fontId="6" fillId="0" borderId="8" xfId="0" applyNumberFormat="1" applyFont="1" applyBorder="1" applyAlignment="1">
      <alignment horizontal="left" wrapText="1"/>
    </xf>
    <xf numFmtId="4" fontId="6" fillId="0" borderId="8" xfId="2" applyNumberFormat="1" applyFont="1" applyBorder="1" applyProtection="1">
      <protection locked="0"/>
    </xf>
    <xf numFmtId="49" fontId="9" fillId="0" borderId="7" xfId="0" applyNumberFormat="1" applyFont="1" applyBorder="1" applyAlignment="1">
      <alignment horizontal="right"/>
    </xf>
    <xf numFmtId="49" fontId="6" fillId="0" borderId="7" xfId="0" applyNumberFormat="1" applyFont="1" applyBorder="1" applyAlignment="1">
      <alignment horizontal="left"/>
    </xf>
    <xf numFmtId="49" fontId="10" fillId="0" borderId="6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/>
    </xf>
    <xf numFmtId="49" fontId="11" fillId="0" borderId="8" xfId="0" applyNumberFormat="1" applyFont="1" applyBorder="1" applyAlignment="1">
      <alignment horizontal="left" wrapText="1"/>
    </xf>
    <xf numFmtId="4" fontId="12" fillId="0" borderId="8" xfId="2" applyNumberFormat="1" applyFont="1" applyBorder="1" applyProtection="1">
      <protection locked="0"/>
    </xf>
    <xf numFmtId="49" fontId="11" fillId="0" borderId="6" xfId="0" applyNumberFormat="1" applyFont="1" applyBorder="1" applyAlignment="1">
      <alignment horizontal="left"/>
    </xf>
    <xf numFmtId="49" fontId="11" fillId="0" borderId="6" xfId="0" applyNumberFormat="1" applyFont="1" applyBorder="1" applyAlignment="1">
      <alignment horizontal="left" wrapText="1"/>
    </xf>
    <xf numFmtId="4" fontId="12" fillId="0" borderId="6" xfId="2" applyNumberFormat="1" applyFont="1" applyBorder="1"/>
    <xf numFmtId="49" fontId="11" fillId="0" borderId="7" xfId="0" applyNumberFormat="1" applyFont="1" applyBorder="1" applyAlignment="1">
      <alignment horizontal="left" wrapText="1"/>
    </xf>
    <xf numFmtId="49" fontId="8" fillId="0" borderId="1" xfId="0" applyNumberFormat="1" applyFont="1" applyBorder="1" applyAlignment="1">
      <alignment horizontal="left" wrapText="1"/>
    </xf>
    <xf numFmtId="49" fontId="8" fillId="0" borderId="1" xfId="0" applyNumberFormat="1" applyFont="1" applyBorder="1" applyAlignment="1">
      <alignment horizontal="left"/>
    </xf>
    <xf numFmtId="4" fontId="8" fillId="0" borderId="1" xfId="1" applyNumberFormat="1" applyFont="1" applyBorder="1"/>
    <xf numFmtId="0" fontId="13" fillId="0" borderId="0" xfId="0" applyFont="1"/>
    <xf numFmtId="49" fontId="14" fillId="0" borderId="1" xfId="0" applyNumberFormat="1" applyFont="1" applyBorder="1" applyAlignment="1">
      <alignment horizontal="left"/>
    </xf>
    <xf numFmtId="4" fontId="12" fillId="0" borderId="6" xfId="1" applyNumberFormat="1" applyFont="1" applyBorder="1"/>
    <xf numFmtId="4" fontId="12" fillId="0" borderId="6" xfId="2" applyNumberFormat="1" applyFont="1" applyBorder="1" applyProtection="1">
      <protection locked="0"/>
    </xf>
    <xf numFmtId="49" fontId="15" fillId="0" borderId="1" xfId="0" applyNumberFormat="1" applyFont="1" applyBorder="1" applyAlignment="1">
      <alignment horizontal="left" wrapText="1"/>
    </xf>
    <xf numFmtId="4" fontId="12" fillId="0" borderId="8" xfId="1" applyNumberFormat="1" applyFont="1" applyBorder="1" applyProtection="1">
      <protection locked="0"/>
    </xf>
    <xf numFmtId="49" fontId="5" fillId="0" borderId="9" xfId="0" applyNumberFormat="1" applyFont="1" applyBorder="1" applyAlignment="1">
      <alignment horizontal="left" wrapText="1"/>
    </xf>
    <xf numFmtId="49" fontId="14" fillId="0" borderId="9" xfId="0" applyNumberFormat="1" applyFont="1" applyBorder="1" applyAlignment="1">
      <alignment horizontal="left" wrapText="1"/>
    </xf>
    <xf numFmtId="4" fontId="12" fillId="0" borderId="10" xfId="1" applyNumberFormat="1" applyFont="1" applyBorder="1" applyProtection="1">
      <protection locked="0"/>
    </xf>
    <xf numFmtId="4" fontId="6" fillId="0" borderId="10" xfId="2" applyNumberFormat="1" applyFont="1" applyBorder="1" applyProtection="1">
      <protection locked="0"/>
    </xf>
    <xf numFmtId="49" fontId="5" fillId="0" borderId="11" xfId="0" applyNumberFormat="1" applyFont="1" applyBorder="1" applyAlignment="1">
      <alignment horizontal="left" wrapText="1"/>
    </xf>
    <xf numFmtId="49" fontId="14" fillId="0" borderId="11" xfId="0" applyNumberFormat="1" applyFont="1" applyBorder="1" applyAlignment="1">
      <alignment horizontal="left" wrapText="1"/>
    </xf>
    <xf numFmtId="4" fontId="6" fillId="0" borderId="3" xfId="2" applyNumberFormat="1" applyFont="1" applyBorder="1" applyProtection="1">
      <protection locked="0"/>
    </xf>
    <xf numFmtId="49" fontId="6" fillId="0" borderId="12" xfId="0" applyNumberFormat="1" applyFont="1" applyBorder="1" applyAlignment="1">
      <alignment horizontal="left" wrapText="1"/>
    </xf>
    <xf numFmtId="49" fontId="16" fillId="0" borderId="12" xfId="0" applyNumberFormat="1" applyFont="1" applyBorder="1" applyAlignment="1">
      <alignment horizontal="right" wrapText="1"/>
    </xf>
    <xf numFmtId="4" fontId="12" fillId="3" borderId="1" xfId="1" applyNumberFormat="1" applyFont="1" applyFill="1" applyBorder="1"/>
    <xf numFmtId="49" fontId="15" fillId="0" borderId="11" xfId="0" applyNumberFormat="1" applyFont="1" applyBorder="1" applyAlignment="1">
      <alignment horizontal="left" wrapText="1"/>
    </xf>
    <xf numFmtId="4" fontId="8" fillId="0" borderId="10" xfId="2" applyNumberFormat="1" applyFont="1" applyBorder="1"/>
    <xf numFmtId="4" fontId="1" fillId="0" borderId="0" xfId="0" applyNumberFormat="1" applyFont="1"/>
    <xf numFmtId="49" fontId="5" fillId="0" borderId="4" xfId="0" applyNumberFormat="1" applyFont="1" applyBorder="1" applyAlignment="1">
      <alignment horizontal="left"/>
    </xf>
    <xf numFmtId="4" fontId="8" fillId="0" borderId="5" xfId="1" applyNumberFormat="1" applyFont="1" applyBorder="1"/>
    <xf numFmtId="49" fontId="10" fillId="0" borderId="6" xfId="0" applyNumberFormat="1" applyFont="1" applyBorder="1" applyAlignment="1">
      <alignment horizontal="left"/>
    </xf>
    <xf numFmtId="4" fontId="8" fillId="0" borderId="10" xfId="2" applyNumberFormat="1" applyFont="1" applyBorder="1" applyProtection="1">
      <protection locked="0"/>
    </xf>
    <xf numFmtId="0" fontId="8" fillId="0" borderId="10" xfId="1" applyFont="1" applyBorder="1"/>
    <xf numFmtId="49" fontId="5" fillId="0" borderId="3" xfId="0" applyNumberFormat="1" applyFont="1" applyBorder="1" applyAlignment="1">
      <alignment horizontal="left" wrapText="1"/>
    </xf>
    <xf numFmtId="4" fontId="8" fillId="0" borderId="3" xfId="1" applyNumberFormat="1" applyFont="1" applyBorder="1"/>
    <xf numFmtId="4" fontId="12" fillId="0" borderId="6" xfId="1" applyNumberFormat="1" applyFont="1" applyBorder="1" applyProtection="1">
      <protection locked="0"/>
    </xf>
    <xf numFmtId="49" fontId="11" fillId="0" borderId="6" xfId="0" applyNumberFormat="1" applyFont="1" applyBorder="1" applyAlignment="1">
      <alignment wrapText="1"/>
    </xf>
    <xf numFmtId="4" fontId="0" fillId="0" borderId="0" xfId="0" applyNumberFormat="1"/>
    <xf numFmtId="49" fontId="5" fillId="0" borderId="3" xfId="0" applyNumberFormat="1" applyFont="1" applyBorder="1" applyAlignment="1">
      <alignment horizontal="left"/>
    </xf>
    <xf numFmtId="49" fontId="9" fillId="0" borderId="6" xfId="0" applyNumberFormat="1" applyFont="1" applyBorder="1" applyAlignment="1">
      <alignment horizontal="left" wrapText="1"/>
    </xf>
    <xf numFmtId="49" fontId="9" fillId="0" borderId="6" xfId="0" applyNumberFormat="1" applyFont="1" applyBorder="1" applyAlignment="1">
      <alignment horizontal="left"/>
    </xf>
    <xf numFmtId="0" fontId="17" fillId="0" borderId="6" xfId="2" applyFont="1" applyBorder="1" applyAlignment="1">
      <alignment horizontal="left"/>
    </xf>
    <xf numFmtId="49" fontId="14" fillId="0" borderId="6" xfId="0" applyNumberFormat="1" applyFont="1" applyBorder="1" applyAlignment="1">
      <alignment horizontal="left"/>
    </xf>
    <xf numFmtId="49" fontId="6" fillId="0" borderId="13" xfId="0" applyNumberFormat="1" applyFont="1" applyBorder="1" applyAlignment="1">
      <alignment horizontal="left" wrapText="1"/>
    </xf>
    <xf numFmtId="49" fontId="11" fillId="0" borderId="13" xfId="0" applyNumberFormat="1" applyFont="1" applyBorder="1" applyAlignment="1">
      <alignment horizontal="left"/>
    </xf>
    <xf numFmtId="4" fontId="6" fillId="0" borderId="13" xfId="2" applyNumberFormat="1" applyFont="1" applyBorder="1" applyProtection="1">
      <protection locked="0"/>
    </xf>
  </cellXfs>
  <cellStyles count="3">
    <cellStyle name="Normaallaad" xfId="0" builtinId="0"/>
    <cellStyle name="Normal 2" xfId="1" xr:uid="{13E92DA9-48B6-4A41-8E73-0E243E7CDFD9}"/>
    <cellStyle name="Normal_Sheet1 2" xfId="2" xr:uid="{A9F0CCC6-B900-4095-9195-DFD3C26FA812}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97229-8553-4F56-8698-5AEB595D7B70}">
  <dimension ref="A1:I152"/>
  <sheetViews>
    <sheetView tabSelected="1" workbookViewId="0">
      <selection activeCell="B2" sqref="B2"/>
    </sheetView>
  </sheetViews>
  <sheetFormatPr defaultRowHeight="14.5" x14ac:dyDescent="0.35"/>
  <cols>
    <col min="1" max="1" width="8" customWidth="1"/>
    <col min="2" max="2" width="33.453125" customWidth="1"/>
    <col min="3" max="3" width="14" customWidth="1"/>
    <col min="4" max="4" width="13.81640625" customWidth="1"/>
    <col min="5" max="5" width="13.6328125" customWidth="1"/>
    <col min="6" max="7" width="19.54296875" customWidth="1"/>
    <col min="8" max="8" width="23.1796875" customWidth="1"/>
  </cols>
  <sheetData>
    <row r="1" spans="1:9" ht="15.75" customHeight="1" x14ac:dyDescent="0.35">
      <c r="D1" s="1"/>
      <c r="E1" s="1"/>
    </row>
    <row r="2" spans="1:9" ht="15.75" customHeight="1" x14ac:dyDescent="0.35">
      <c r="D2" s="1"/>
      <c r="E2" s="1"/>
      <c r="H2" s="1"/>
      <c r="I2" s="1"/>
    </row>
    <row r="3" spans="1:9" ht="15.75" customHeight="1" x14ac:dyDescent="0.35">
      <c r="D3" s="1"/>
      <c r="E3" s="1"/>
      <c r="H3" s="1"/>
      <c r="I3" s="1"/>
    </row>
    <row r="4" spans="1:9" ht="15.75" customHeight="1" thickBot="1" x14ac:dyDescent="0.4">
      <c r="A4" s="2" t="s">
        <v>0</v>
      </c>
      <c r="B4" s="3"/>
      <c r="C4" s="3"/>
      <c r="D4" s="1"/>
      <c r="E4" s="1"/>
      <c r="H4" s="1"/>
      <c r="I4" s="1"/>
    </row>
    <row r="5" spans="1:9" ht="43.5" customHeight="1" thickBot="1" x14ac:dyDescent="0.4">
      <c r="A5" s="3"/>
      <c r="B5" s="4"/>
      <c r="C5" s="5" t="s">
        <v>1</v>
      </c>
      <c r="D5" s="5" t="s">
        <v>2</v>
      </c>
      <c r="E5" s="6" t="s">
        <v>3</v>
      </c>
    </row>
    <row r="6" spans="1:9" ht="15.75" customHeight="1" thickBot="1" x14ac:dyDescent="0.4">
      <c r="A6" s="7"/>
      <c r="B6" s="8" t="s">
        <v>4</v>
      </c>
      <c r="C6" s="9">
        <f>C7+C14+C15+C19</f>
        <v>9381317</v>
      </c>
      <c r="D6" s="9">
        <f>D7+D14+D15+D19</f>
        <v>9186726</v>
      </c>
      <c r="E6" s="10">
        <f>E7+E14+E15+E19</f>
        <v>9348559</v>
      </c>
    </row>
    <row r="7" spans="1:9" ht="15.75" customHeight="1" x14ac:dyDescent="0.35">
      <c r="A7" s="11" t="s">
        <v>5</v>
      </c>
      <c r="B7" s="11" t="s">
        <v>6</v>
      </c>
      <c r="C7" s="12">
        <f>SUM(C8:C13)</f>
        <v>5487300</v>
      </c>
      <c r="D7" s="12">
        <f>SUM(D8:D13)</f>
        <v>4950250</v>
      </c>
      <c r="E7" s="13">
        <f>SUM(E8:E13)</f>
        <v>4909818</v>
      </c>
    </row>
    <row r="8" spans="1:9" ht="15.75" customHeight="1" x14ac:dyDescent="0.35">
      <c r="A8" s="14" t="s">
        <v>7</v>
      </c>
      <c r="B8" s="14" t="s">
        <v>8</v>
      </c>
      <c r="C8" s="15">
        <v>5182000</v>
      </c>
      <c r="D8" s="15">
        <v>4645000</v>
      </c>
      <c r="E8" s="15">
        <v>4608028</v>
      </c>
    </row>
    <row r="9" spans="1:9" ht="15.75" customHeight="1" x14ac:dyDescent="0.35">
      <c r="A9" s="14" t="s">
        <v>9</v>
      </c>
      <c r="B9" s="14" t="s">
        <v>10</v>
      </c>
      <c r="C9" s="15">
        <v>305000</v>
      </c>
      <c r="D9" s="15">
        <v>305000</v>
      </c>
      <c r="E9" s="15">
        <v>301589</v>
      </c>
    </row>
    <row r="10" spans="1:9" ht="15.75" customHeight="1" x14ac:dyDescent="0.35">
      <c r="A10" s="14" t="s">
        <v>11</v>
      </c>
      <c r="B10" s="14" t="s">
        <v>12</v>
      </c>
      <c r="C10" s="15"/>
      <c r="D10" s="15"/>
      <c r="E10" s="15"/>
    </row>
    <row r="11" spans="1:9" ht="15.75" customHeight="1" x14ac:dyDescent="0.35">
      <c r="A11" s="14" t="s">
        <v>13</v>
      </c>
      <c r="B11" s="14" t="s">
        <v>14</v>
      </c>
      <c r="C11" s="15">
        <v>300</v>
      </c>
      <c r="D11" s="15">
        <v>250</v>
      </c>
      <c r="E11" s="15">
        <v>201</v>
      </c>
    </row>
    <row r="12" spans="1:9" ht="15.75" customHeight="1" x14ac:dyDescent="0.35">
      <c r="A12" s="14" t="s">
        <v>15</v>
      </c>
      <c r="B12" s="16" t="s">
        <v>16</v>
      </c>
      <c r="C12" s="15"/>
      <c r="D12" s="15"/>
      <c r="E12" s="15"/>
    </row>
    <row r="13" spans="1:9" ht="15.75" customHeight="1" thickBot="1" x14ac:dyDescent="0.4">
      <c r="A13" s="17" t="s">
        <v>17</v>
      </c>
      <c r="B13" s="17" t="s">
        <v>18</v>
      </c>
      <c r="C13" s="18"/>
      <c r="D13" s="18"/>
      <c r="E13" s="18"/>
    </row>
    <row r="14" spans="1:9" s="21" customFormat="1" ht="15.75" customHeight="1" thickBot="1" x14ac:dyDescent="0.4">
      <c r="A14" s="19" t="s">
        <v>19</v>
      </c>
      <c r="B14" s="19" t="s">
        <v>20</v>
      </c>
      <c r="C14" s="20">
        <v>380650</v>
      </c>
      <c r="D14" s="20">
        <v>399150</v>
      </c>
      <c r="E14" s="20">
        <v>377442</v>
      </c>
    </row>
    <row r="15" spans="1:9" ht="15.75" customHeight="1" thickBot="1" x14ac:dyDescent="0.4">
      <c r="A15" s="19"/>
      <c r="B15" s="19" t="s">
        <v>21</v>
      </c>
      <c r="C15" s="22">
        <f>C16+C17+C18</f>
        <v>3496367</v>
      </c>
      <c r="D15" s="22">
        <f>D16+D17+D18</f>
        <v>3820326</v>
      </c>
      <c r="E15" s="23">
        <f>E16+E17+E18</f>
        <v>4019699</v>
      </c>
    </row>
    <row r="16" spans="1:9" ht="15.75" customHeight="1" x14ac:dyDescent="0.35">
      <c r="A16" s="24" t="s">
        <v>22</v>
      </c>
      <c r="B16" s="24" t="s">
        <v>23</v>
      </c>
      <c r="C16" s="25">
        <v>1060000</v>
      </c>
      <c r="D16" s="25">
        <v>1092368</v>
      </c>
      <c r="E16" s="25">
        <v>1043908</v>
      </c>
    </row>
    <row r="17" spans="1:5" ht="15.75" customHeight="1" x14ac:dyDescent="0.35">
      <c r="A17" s="14" t="s">
        <v>24</v>
      </c>
      <c r="B17" s="14" t="s">
        <v>25</v>
      </c>
      <c r="C17" s="15">
        <v>2404167</v>
      </c>
      <c r="D17" s="15">
        <v>2415426</v>
      </c>
      <c r="E17" s="15">
        <v>2824813</v>
      </c>
    </row>
    <row r="18" spans="1:5" ht="15.75" customHeight="1" thickBot="1" x14ac:dyDescent="0.4">
      <c r="A18" s="26" t="s">
        <v>26</v>
      </c>
      <c r="B18" s="27" t="s">
        <v>27</v>
      </c>
      <c r="C18" s="18">
        <v>32200</v>
      </c>
      <c r="D18" s="18">
        <v>312532</v>
      </c>
      <c r="E18" s="18">
        <v>150978</v>
      </c>
    </row>
    <row r="19" spans="1:5" ht="15.75" customHeight="1" thickBot="1" x14ac:dyDescent="0.4">
      <c r="A19" s="19"/>
      <c r="B19" s="19" t="s">
        <v>28</v>
      </c>
      <c r="C19" s="23">
        <f>SUM(C20:C23)</f>
        <v>17000</v>
      </c>
      <c r="D19" s="23">
        <f>SUM(D20:D23)</f>
        <v>17000</v>
      </c>
      <c r="E19" s="23">
        <f>SUM(E20:E23)</f>
        <v>41600</v>
      </c>
    </row>
    <row r="20" spans="1:5" ht="15.75" customHeight="1" x14ac:dyDescent="0.35">
      <c r="A20" s="24" t="s">
        <v>29</v>
      </c>
      <c r="B20" s="24" t="s">
        <v>30</v>
      </c>
      <c r="C20" s="25">
        <v>8000</v>
      </c>
      <c r="D20" s="25">
        <v>8000</v>
      </c>
      <c r="E20" s="25">
        <v>8061</v>
      </c>
    </row>
    <row r="21" spans="1:5" ht="15.75" customHeight="1" x14ac:dyDescent="0.35">
      <c r="A21" s="14" t="s">
        <v>31</v>
      </c>
      <c r="B21" s="16" t="s">
        <v>32</v>
      </c>
      <c r="C21" s="15">
        <v>9000</v>
      </c>
      <c r="D21" s="15">
        <v>9000</v>
      </c>
      <c r="E21" s="15">
        <v>11182</v>
      </c>
    </row>
    <row r="22" spans="1:5" ht="20" customHeight="1" x14ac:dyDescent="0.35">
      <c r="A22" s="14" t="s">
        <v>33</v>
      </c>
      <c r="B22" s="28" t="s">
        <v>34</v>
      </c>
      <c r="C22" s="15"/>
      <c r="D22" s="15"/>
      <c r="E22" s="15"/>
    </row>
    <row r="23" spans="1:5" ht="15.75" customHeight="1" thickBot="1" x14ac:dyDescent="0.4">
      <c r="A23" s="17" t="s">
        <v>35</v>
      </c>
      <c r="B23" s="17" t="s">
        <v>28</v>
      </c>
      <c r="C23" s="18"/>
      <c r="D23" s="18"/>
      <c r="E23" s="15">
        <v>22357</v>
      </c>
    </row>
    <row r="24" spans="1:5" ht="15.75" customHeight="1" thickBot="1" x14ac:dyDescent="0.4">
      <c r="A24" s="19"/>
      <c r="B24" s="29" t="s">
        <v>36</v>
      </c>
      <c r="C24" s="22">
        <f>C25+C30</f>
        <v>8859711</v>
      </c>
      <c r="D24" s="22">
        <f>D25+D30</f>
        <v>8852565</v>
      </c>
      <c r="E24" s="22">
        <f>E25+E30</f>
        <v>7852551</v>
      </c>
    </row>
    <row r="25" spans="1:5" ht="15.75" customHeight="1" thickBot="1" x14ac:dyDescent="0.4">
      <c r="A25" s="19"/>
      <c r="B25" s="29" t="s">
        <v>37</v>
      </c>
      <c r="C25" s="22">
        <f>C26+C27+C28+C29</f>
        <v>590000</v>
      </c>
      <c r="D25" s="22">
        <f>D26+D27+D28+D29</f>
        <v>713826</v>
      </c>
      <c r="E25" s="22">
        <f>E26+E27+E28+E29</f>
        <v>580625</v>
      </c>
    </row>
    <row r="26" spans="1:5" ht="15.75" customHeight="1" x14ac:dyDescent="0.35">
      <c r="A26" s="24" t="s">
        <v>38</v>
      </c>
      <c r="B26" s="30" t="s">
        <v>39</v>
      </c>
      <c r="C26" s="31"/>
      <c r="D26" s="31"/>
      <c r="E26" s="31"/>
    </row>
    <row r="27" spans="1:5" ht="15.75" customHeight="1" x14ac:dyDescent="0.35">
      <c r="A27" s="14" t="s">
        <v>40</v>
      </c>
      <c r="B27" s="32" t="s">
        <v>41</v>
      </c>
      <c r="C27" s="15">
        <v>302828</v>
      </c>
      <c r="D27" s="15">
        <v>367438</v>
      </c>
      <c r="E27" s="15">
        <v>297232</v>
      </c>
    </row>
    <row r="28" spans="1:5" ht="15.75" customHeight="1" x14ac:dyDescent="0.35">
      <c r="A28" s="14" t="s">
        <v>42</v>
      </c>
      <c r="B28" s="33" t="s">
        <v>43</v>
      </c>
      <c r="C28" s="34">
        <v>287172</v>
      </c>
      <c r="D28" s="34">
        <v>346388</v>
      </c>
      <c r="E28" s="15">
        <v>283393</v>
      </c>
    </row>
    <row r="29" spans="1:5" ht="15.75" customHeight="1" thickBot="1" x14ac:dyDescent="0.4">
      <c r="A29" s="17" t="s">
        <v>44</v>
      </c>
      <c r="B29" s="35" t="s">
        <v>45</v>
      </c>
      <c r="C29" s="18"/>
      <c r="D29" s="18"/>
      <c r="E29" s="18"/>
    </row>
    <row r="30" spans="1:5" ht="15.75" customHeight="1" thickBot="1" x14ac:dyDescent="0.4">
      <c r="A30" s="19"/>
      <c r="B30" s="19" t="s">
        <v>46</v>
      </c>
      <c r="C30" s="23">
        <f>C31+C32+C33</f>
        <v>8269711</v>
      </c>
      <c r="D30" s="23">
        <f>D31+D32+D33</f>
        <v>8138739</v>
      </c>
      <c r="E30" s="23">
        <f>E31+E32+E33</f>
        <v>7271926</v>
      </c>
    </row>
    <row r="31" spans="1:5" ht="15.75" customHeight="1" x14ac:dyDescent="0.35">
      <c r="A31" s="24" t="s">
        <v>47</v>
      </c>
      <c r="B31" s="24" t="s">
        <v>48</v>
      </c>
      <c r="C31" s="25">
        <v>5310556</v>
      </c>
      <c r="D31" s="25">
        <v>5024389</v>
      </c>
      <c r="E31" s="25">
        <v>4752420</v>
      </c>
    </row>
    <row r="32" spans="1:5" ht="15.75" customHeight="1" x14ac:dyDescent="0.35">
      <c r="A32" s="14" t="s">
        <v>49</v>
      </c>
      <c r="B32" s="14" t="s">
        <v>50</v>
      </c>
      <c r="C32" s="15">
        <v>2918885</v>
      </c>
      <c r="D32" s="15">
        <v>3083107</v>
      </c>
      <c r="E32" s="15">
        <v>2517303</v>
      </c>
    </row>
    <row r="33" spans="1:5" ht="15.75" customHeight="1" thickBot="1" x14ac:dyDescent="0.4">
      <c r="A33" s="17" t="s">
        <v>51</v>
      </c>
      <c r="B33" s="17" t="s">
        <v>52</v>
      </c>
      <c r="C33" s="18">
        <v>40270</v>
      </c>
      <c r="D33" s="18">
        <v>31243</v>
      </c>
      <c r="E33" s="18">
        <v>2203</v>
      </c>
    </row>
    <row r="34" spans="1:5" s="39" customFormat="1" ht="15.75" customHeight="1" thickBot="1" x14ac:dyDescent="0.4">
      <c r="A34" s="36"/>
      <c r="B34" s="37" t="s">
        <v>53</v>
      </c>
      <c r="C34" s="38">
        <f>C6-C24</f>
        <v>521606</v>
      </c>
      <c r="D34" s="38">
        <f>D6-D24</f>
        <v>334161</v>
      </c>
      <c r="E34" s="38">
        <f t="shared" ref="E34" si="0">E6-E24</f>
        <v>1496008</v>
      </c>
    </row>
    <row r="35" spans="1:5" ht="15.75" customHeight="1" thickBot="1" x14ac:dyDescent="0.4">
      <c r="A35" s="19"/>
      <c r="B35" s="40" t="s">
        <v>54</v>
      </c>
      <c r="C35" s="38">
        <f>C36-C37+C38-C39+C40-C41+C42-C43+C44-C45+C46-C47</f>
        <v>-984160</v>
      </c>
      <c r="D35" s="38">
        <f>D36-D37+D38-D39+D40-D41+D42-D43+D44-D45+D46-D47</f>
        <v>-3472565</v>
      </c>
      <c r="E35" s="38">
        <f>E36-E37+E38-E39+E40-E41+E42-E43+E44-E45+E46-E47</f>
        <v>-2081934</v>
      </c>
    </row>
    <row r="36" spans="1:5" ht="15.75" customHeight="1" x14ac:dyDescent="0.35">
      <c r="A36" s="24" t="s">
        <v>55</v>
      </c>
      <c r="B36" s="24" t="s">
        <v>56</v>
      </c>
      <c r="C36" s="25">
        <v>105000</v>
      </c>
      <c r="D36" s="25">
        <v>50000</v>
      </c>
      <c r="E36" s="25">
        <v>77219</v>
      </c>
    </row>
    <row r="37" spans="1:5" ht="15.75" customHeight="1" x14ac:dyDescent="0.35">
      <c r="A37" s="14" t="s">
        <v>57</v>
      </c>
      <c r="B37" s="14" t="s">
        <v>58</v>
      </c>
      <c r="C37" s="15">
        <v>955000</v>
      </c>
      <c r="D37" s="15">
        <v>3046249</v>
      </c>
      <c r="E37" s="15">
        <v>1021202</v>
      </c>
    </row>
    <row r="38" spans="1:5" ht="15.75" customHeight="1" x14ac:dyDescent="0.35">
      <c r="A38" s="14" t="s">
        <v>59</v>
      </c>
      <c r="B38" s="16" t="s">
        <v>60</v>
      </c>
      <c r="C38" s="15">
        <v>111000</v>
      </c>
      <c r="D38" s="15">
        <v>1480684</v>
      </c>
      <c r="E38" s="15">
        <v>190604</v>
      </c>
    </row>
    <row r="39" spans="1:5" ht="15.75" customHeight="1" x14ac:dyDescent="0.35">
      <c r="A39" s="14" t="s">
        <v>61</v>
      </c>
      <c r="B39" s="16" t="s">
        <v>62</v>
      </c>
      <c r="C39" s="15">
        <v>195000</v>
      </c>
      <c r="D39" s="15">
        <v>1908000</v>
      </c>
      <c r="E39" s="15">
        <v>1308789</v>
      </c>
    </row>
    <row r="40" spans="1:5" ht="15.75" customHeight="1" x14ac:dyDescent="0.35">
      <c r="A40" s="14" t="s">
        <v>63</v>
      </c>
      <c r="B40" s="14" t="s">
        <v>64</v>
      </c>
      <c r="C40" s="41"/>
      <c r="D40" s="41"/>
      <c r="E40" s="41"/>
    </row>
    <row r="41" spans="1:5" ht="15.75" customHeight="1" x14ac:dyDescent="0.35">
      <c r="A41" s="14" t="s">
        <v>65</v>
      </c>
      <c r="B41" s="14" t="s">
        <v>66</v>
      </c>
      <c r="C41" s="41"/>
      <c r="D41" s="41"/>
      <c r="E41" s="41"/>
    </row>
    <row r="42" spans="1:5" ht="15.75" customHeight="1" x14ac:dyDescent="0.35">
      <c r="A42" s="14" t="s">
        <v>67</v>
      </c>
      <c r="B42" s="16" t="s">
        <v>68</v>
      </c>
      <c r="C42" s="41"/>
      <c r="D42" s="41"/>
      <c r="E42" s="41"/>
    </row>
    <row r="43" spans="1:5" ht="15.75" customHeight="1" x14ac:dyDescent="0.35">
      <c r="A43" s="14" t="s">
        <v>69</v>
      </c>
      <c r="B43" s="16" t="s">
        <v>70</v>
      </c>
      <c r="C43" s="41"/>
      <c r="D43" s="41"/>
      <c r="E43" s="41"/>
    </row>
    <row r="44" spans="1:5" ht="15.75" customHeight="1" x14ac:dyDescent="0.35">
      <c r="A44" s="14" t="s">
        <v>71</v>
      </c>
      <c r="B44" s="14" t="s">
        <v>72</v>
      </c>
      <c r="C44" s="42"/>
      <c r="D44" s="42"/>
      <c r="E44" s="42"/>
    </row>
    <row r="45" spans="1:5" ht="15.75" customHeight="1" x14ac:dyDescent="0.35">
      <c r="A45" s="14" t="s">
        <v>73</v>
      </c>
      <c r="B45" s="14" t="s">
        <v>74</v>
      </c>
      <c r="C45" s="41"/>
      <c r="D45" s="41"/>
      <c r="E45" s="41"/>
    </row>
    <row r="46" spans="1:5" ht="15.75" customHeight="1" x14ac:dyDescent="0.35">
      <c r="A46" s="14" t="s">
        <v>75</v>
      </c>
      <c r="B46" s="14" t="s">
        <v>76</v>
      </c>
      <c r="C46" s="41"/>
      <c r="D46" s="41"/>
      <c r="E46" s="41"/>
    </row>
    <row r="47" spans="1:5" ht="15.75" customHeight="1" thickBot="1" x14ac:dyDescent="0.4">
      <c r="A47" s="17" t="s">
        <v>77</v>
      </c>
      <c r="B47" s="17" t="s">
        <v>78</v>
      </c>
      <c r="C47" s="18">
        <v>50160</v>
      </c>
      <c r="D47" s="18">
        <v>49000</v>
      </c>
      <c r="E47" s="18">
        <v>19766</v>
      </c>
    </row>
    <row r="48" spans="1:5" ht="27.75" customHeight="1" thickBot="1" x14ac:dyDescent="0.4">
      <c r="A48" s="19"/>
      <c r="B48" s="43" t="s">
        <v>79</v>
      </c>
      <c r="C48" s="38">
        <f>C34+C35</f>
        <v>-462554</v>
      </c>
      <c r="D48" s="38">
        <f>D34+D35</f>
        <v>-3138404</v>
      </c>
      <c r="E48" s="38">
        <f>E34+E35</f>
        <v>-585926</v>
      </c>
    </row>
    <row r="49" spans="1:8" ht="15.75" customHeight="1" thickBot="1" x14ac:dyDescent="0.4">
      <c r="A49" s="19"/>
      <c r="B49" s="29" t="s">
        <v>80</v>
      </c>
      <c r="C49" s="38">
        <f>C50+C51</f>
        <v>-65078</v>
      </c>
      <c r="D49" s="38">
        <f>D50+D51</f>
        <v>2870000</v>
      </c>
      <c r="E49" s="38">
        <f>E50+E51</f>
        <v>-285878</v>
      </c>
    </row>
    <row r="50" spans="1:8" ht="15.75" customHeight="1" x14ac:dyDescent="0.35">
      <c r="A50" s="24" t="s">
        <v>81</v>
      </c>
      <c r="B50" s="24" t="s">
        <v>82</v>
      </c>
      <c r="C50" s="44">
        <v>350000</v>
      </c>
      <c r="D50" s="44">
        <v>3180000</v>
      </c>
      <c r="E50" s="25"/>
    </row>
    <row r="51" spans="1:8" ht="15.75" customHeight="1" x14ac:dyDescent="0.35">
      <c r="A51" s="14" t="s">
        <v>83</v>
      </c>
      <c r="B51" s="14" t="s">
        <v>84</v>
      </c>
      <c r="C51" s="15">
        <v>-415078</v>
      </c>
      <c r="D51" s="15">
        <v>-310000</v>
      </c>
      <c r="E51" s="15">
        <v>-285878</v>
      </c>
    </row>
    <row r="52" spans="1:8" ht="15.75" customHeight="1" thickBot="1" x14ac:dyDescent="0.4">
      <c r="A52" s="45" t="s">
        <v>85</v>
      </c>
      <c r="B52" s="46" t="s">
        <v>86</v>
      </c>
      <c r="C52" s="47">
        <v>-500000</v>
      </c>
      <c r="D52" s="47">
        <v>-772000</v>
      </c>
      <c r="E52" s="48">
        <v>-104420</v>
      </c>
    </row>
    <row r="53" spans="1:8" ht="15.75" customHeight="1" thickBot="1" x14ac:dyDescent="0.4">
      <c r="A53" s="49"/>
      <c r="B53" s="50" t="s">
        <v>87</v>
      </c>
      <c r="C53" s="47">
        <v>27632</v>
      </c>
      <c r="D53" s="47">
        <v>-503596</v>
      </c>
      <c r="E53" s="51">
        <v>767384</v>
      </c>
    </row>
    <row r="54" spans="1:8" ht="15.75" customHeight="1" thickBot="1" x14ac:dyDescent="0.4">
      <c r="A54" s="52"/>
      <c r="B54" s="53"/>
      <c r="C54" s="54">
        <f>C48+C49-C52+C53</f>
        <v>0</v>
      </c>
      <c r="D54" s="54">
        <f>D48+D49-D52+D53</f>
        <v>0</v>
      </c>
      <c r="E54" s="54">
        <f>E48+E49-E52+E53</f>
        <v>0</v>
      </c>
    </row>
    <row r="55" spans="1:8" ht="48.5" customHeight="1" thickBot="1" x14ac:dyDescent="0.4">
      <c r="A55" s="49"/>
      <c r="B55" s="55" t="s">
        <v>88</v>
      </c>
      <c r="C55" s="56">
        <f>C56+C63+C64+C68+C85+C92+C99+C106+C124+C137</f>
        <v>10059871</v>
      </c>
      <c r="D55" s="56">
        <f>D56+D63+D64+D68+D85+D92+D99+D106+D124+D137</f>
        <v>13855814</v>
      </c>
      <c r="E55" s="23">
        <f>E56+E63+E64+E68+E85+E92+E99+E106+E124+E137</f>
        <v>10202308</v>
      </c>
      <c r="F55" s="57"/>
      <c r="G55" s="57"/>
      <c r="H55" s="57"/>
    </row>
    <row r="56" spans="1:8" ht="15.75" customHeight="1" x14ac:dyDescent="0.35">
      <c r="A56" s="11" t="s">
        <v>89</v>
      </c>
      <c r="B56" s="58" t="s">
        <v>90</v>
      </c>
      <c r="C56" s="59">
        <f>SUM(C57:C62)</f>
        <v>1068680</v>
      </c>
      <c r="D56" s="59">
        <f>SUM(D57:D62)</f>
        <v>1029229</v>
      </c>
      <c r="E56" s="59">
        <f>SUM(E57:E62)</f>
        <v>1011289</v>
      </c>
      <c r="F56" s="57"/>
      <c r="G56" s="57"/>
    </row>
    <row r="57" spans="1:8" ht="15.75" customHeight="1" x14ac:dyDescent="0.35">
      <c r="A57" s="14" t="s">
        <v>91</v>
      </c>
      <c r="B57" s="14" t="s">
        <v>92</v>
      </c>
      <c r="C57" s="15">
        <v>98924</v>
      </c>
      <c r="D57" s="15">
        <v>73101</v>
      </c>
      <c r="E57" s="15">
        <v>57238</v>
      </c>
    </row>
    <row r="58" spans="1:8" ht="15.75" customHeight="1" x14ac:dyDescent="0.35">
      <c r="A58" s="14" t="s">
        <v>93</v>
      </c>
      <c r="B58" s="16" t="s">
        <v>94</v>
      </c>
      <c r="C58" s="15">
        <v>699574</v>
      </c>
      <c r="D58" s="15">
        <f>652690+25000</f>
        <v>677690</v>
      </c>
      <c r="E58" s="15">
        <f>607124+233944</f>
        <v>841068</v>
      </c>
    </row>
    <row r="59" spans="1:8" ht="15.75" customHeight="1" x14ac:dyDescent="0.35">
      <c r="A59" s="14" t="s">
        <v>95</v>
      </c>
      <c r="B59" s="16" t="s">
        <v>96</v>
      </c>
      <c r="C59" s="15">
        <v>40000</v>
      </c>
      <c r="D59" s="15">
        <v>31068</v>
      </c>
      <c r="E59" s="15"/>
    </row>
    <row r="60" spans="1:8" ht="15.75" customHeight="1" x14ac:dyDescent="0.35">
      <c r="A60" s="14" t="s">
        <v>97</v>
      </c>
      <c r="B60" s="16" t="s">
        <v>98</v>
      </c>
      <c r="C60" s="15">
        <v>167222</v>
      </c>
      <c r="D60" s="15">
        <v>162050</v>
      </c>
      <c r="E60" s="15">
        <f>61244+24155</f>
        <v>85399</v>
      </c>
    </row>
    <row r="61" spans="1:8" ht="15.75" customHeight="1" x14ac:dyDescent="0.35">
      <c r="A61" s="14" t="s">
        <v>99</v>
      </c>
      <c r="B61" s="16" t="s">
        <v>100</v>
      </c>
      <c r="C61" s="15">
        <v>50160</v>
      </c>
      <c r="D61" s="15">
        <v>49000</v>
      </c>
      <c r="E61" s="15">
        <v>19766</v>
      </c>
    </row>
    <row r="62" spans="1:8" ht="15.75" customHeight="1" x14ac:dyDescent="0.35">
      <c r="A62" s="14"/>
      <c r="B62" s="60" t="s">
        <v>101</v>
      </c>
      <c r="C62" s="15">
        <v>12800</v>
      </c>
      <c r="D62" s="15">
        <v>36320</v>
      </c>
      <c r="E62" s="15">
        <v>7818</v>
      </c>
    </row>
    <row r="63" spans="1:8" ht="15.75" customHeight="1" thickBot="1" x14ac:dyDescent="0.4">
      <c r="A63" s="45" t="s">
        <v>102</v>
      </c>
      <c r="B63" s="45" t="s">
        <v>103</v>
      </c>
      <c r="C63" s="61"/>
      <c r="D63" s="61"/>
      <c r="E63" s="62"/>
    </row>
    <row r="64" spans="1:8" ht="15.75" customHeight="1" x14ac:dyDescent="0.35">
      <c r="A64" s="11" t="s">
        <v>104</v>
      </c>
      <c r="B64" s="11" t="s">
        <v>105</v>
      </c>
      <c r="C64" s="59">
        <f>SUM(C65:C67)</f>
        <v>29394</v>
      </c>
      <c r="D64" s="59">
        <f>SUM(D65:D67)</f>
        <v>25280</v>
      </c>
      <c r="E64" s="59">
        <f>SUM(E65:E67)</f>
        <v>23906</v>
      </c>
    </row>
    <row r="65" spans="1:5" ht="15.75" customHeight="1" x14ac:dyDescent="0.35">
      <c r="A65" s="14" t="s">
        <v>106</v>
      </c>
      <c r="B65" s="14" t="s">
        <v>107</v>
      </c>
      <c r="C65" s="15">
        <v>2194</v>
      </c>
      <c r="D65" s="15">
        <v>2280</v>
      </c>
      <c r="E65" s="15">
        <v>1344</v>
      </c>
    </row>
    <row r="66" spans="1:5" ht="15.75" customHeight="1" x14ac:dyDescent="0.35">
      <c r="A66" s="14" t="s">
        <v>108</v>
      </c>
      <c r="B66" s="14" t="s">
        <v>109</v>
      </c>
      <c r="C66" s="15">
        <v>27200</v>
      </c>
      <c r="D66" s="15">
        <v>23000</v>
      </c>
      <c r="E66" s="15">
        <v>22562</v>
      </c>
    </row>
    <row r="67" spans="1:5" ht="15.75" customHeight="1" x14ac:dyDescent="0.35">
      <c r="A67" s="14"/>
      <c r="B67" s="14" t="s">
        <v>110</v>
      </c>
      <c r="C67" s="15"/>
      <c r="D67" s="15"/>
      <c r="E67" s="15"/>
    </row>
    <row r="68" spans="1:5" ht="15.75" customHeight="1" x14ac:dyDescent="0.35">
      <c r="A68" s="63" t="s">
        <v>111</v>
      </c>
      <c r="B68" s="63" t="s">
        <v>112</v>
      </c>
      <c r="C68" s="64">
        <f>SUM(C69:C84)</f>
        <v>1202265</v>
      </c>
      <c r="D68" s="64">
        <f>SUM(D69:D84)</f>
        <v>2964020</v>
      </c>
      <c r="E68" s="64">
        <f>SUM(E69:E84)</f>
        <v>2150703</v>
      </c>
    </row>
    <row r="69" spans="1:5" ht="15.75" customHeight="1" x14ac:dyDescent="0.35">
      <c r="A69" s="14" t="s">
        <v>113</v>
      </c>
      <c r="B69" s="32" t="s">
        <v>114</v>
      </c>
      <c r="C69" s="41"/>
      <c r="D69" s="41"/>
      <c r="E69" s="41"/>
    </row>
    <row r="70" spans="1:5" ht="15.75" customHeight="1" x14ac:dyDescent="0.35">
      <c r="A70" s="14" t="s">
        <v>115</v>
      </c>
      <c r="B70" s="32" t="s">
        <v>116</v>
      </c>
      <c r="C70" s="15"/>
      <c r="D70" s="15"/>
      <c r="E70" s="15"/>
    </row>
    <row r="71" spans="1:5" ht="15.75" customHeight="1" x14ac:dyDescent="0.35">
      <c r="A71" s="14" t="s">
        <v>117</v>
      </c>
      <c r="B71" s="32" t="s">
        <v>118</v>
      </c>
      <c r="C71" s="65"/>
      <c r="D71" s="65"/>
      <c r="E71" s="65"/>
    </row>
    <row r="72" spans="1:5" ht="15.75" customHeight="1" x14ac:dyDescent="0.35">
      <c r="A72" s="14" t="s">
        <v>119</v>
      </c>
      <c r="B72" s="32" t="s">
        <v>120</v>
      </c>
      <c r="C72" s="65"/>
      <c r="D72" s="65"/>
      <c r="E72" s="65"/>
    </row>
    <row r="73" spans="1:5" ht="15.75" customHeight="1" x14ac:dyDescent="0.35">
      <c r="A73" s="14" t="s">
        <v>121</v>
      </c>
      <c r="B73" s="33" t="s">
        <v>122</v>
      </c>
      <c r="C73" s="15">
        <v>14000</v>
      </c>
      <c r="D73" s="15">
        <v>12000</v>
      </c>
      <c r="E73" s="15">
        <v>11274</v>
      </c>
    </row>
    <row r="74" spans="1:5" ht="15.75" customHeight="1" x14ac:dyDescent="0.35">
      <c r="A74" s="14" t="s">
        <v>123</v>
      </c>
      <c r="B74" s="33" t="s">
        <v>124</v>
      </c>
      <c r="C74" s="15">
        <v>24470</v>
      </c>
      <c r="D74" s="15">
        <v>28530</v>
      </c>
      <c r="E74" s="15">
        <v>22928</v>
      </c>
    </row>
    <row r="75" spans="1:5" ht="15.75" customHeight="1" x14ac:dyDescent="0.35">
      <c r="A75" s="14" t="s">
        <v>125</v>
      </c>
      <c r="B75" s="66" t="s">
        <v>126</v>
      </c>
      <c r="C75" s="15">
        <f>140000+181000</f>
        <v>321000</v>
      </c>
      <c r="D75" s="15">
        <f>120000+410000</f>
        <v>530000</v>
      </c>
      <c r="E75" s="15">
        <f>196770+294151</f>
        <v>490921</v>
      </c>
    </row>
    <row r="76" spans="1:5" ht="15.75" customHeight="1" x14ac:dyDescent="0.35">
      <c r="A76" s="14" t="s">
        <v>127</v>
      </c>
      <c r="B76" s="33" t="s">
        <v>128</v>
      </c>
      <c r="C76" s="15"/>
      <c r="D76" s="15"/>
      <c r="E76" s="15"/>
    </row>
    <row r="77" spans="1:5" ht="15.75" customHeight="1" x14ac:dyDescent="0.35">
      <c r="A77" s="14" t="s">
        <v>129</v>
      </c>
      <c r="B77" s="33" t="s">
        <v>130</v>
      </c>
      <c r="C77" s="65"/>
      <c r="D77" s="65"/>
      <c r="E77" s="65"/>
    </row>
    <row r="78" spans="1:5" ht="15.75" customHeight="1" x14ac:dyDescent="0.35">
      <c r="A78" s="14" t="s">
        <v>131</v>
      </c>
      <c r="B78" s="33" t="s">
        <v>132</v>
      </c>
      <c r="C78" s="65"/>
      <c r="D78" s="65"/>
      <c r="E78" s="65"/>
    </row>
    <row r="79" spans="1:5" ht="15.75" customHeight="1" x14ac:dyDescent="0.35">
      <c r="A79" s="14" t="s">
        <v>133</v>
      </c>
      <c r="B79" s="33" t="s">
        <v>134</v>
      </c>
      <c r="C79" s="65"/>
      <c r="D79" s="65"/>
      <c r="E79" s="65"/>
    </row>
    <row r="80" spans="1:5" ht="15.75" customHeight="1" x14ac:dyDescent="0.35">
      <c r="A80" s="14" t="s">
        <v>135</v>
      </c>
      <c r="B80" s="33" t="s">
        <v>136</v>
      </c>
      <c r="C80" s="15">
        <v>40792</v>
      </c>
      <c r="D80" s="15">
        <v>52365</v>
      </c>
      <c r="E80" s="15">
        <v>50127</v>
      </c>
    </row>
    <row r="81" spans="1:6" ht="15.75" customHeight="1" x14ac:dyDescent="0.35">
      <c r="A81" s="14" t="s">
        <v>137</v>
      </c>
      <c r="B81" s="33" t="s">
        <v>138</v>
      </c>
      <c r="C81" s="15">
        <v>2650</v>
      </c>
      <c r="D81" s="15">
        <v>4580</v>
      </c>
      <c r="E81" s="15">
        <v>924</v>
      </c>
    </row>
    <row r="82" spans="1:6" ht="15.75" customHeight="1" x14ac:dyDescent="0.35">
      <c r="A82" s="14" t="s">
        <v>139</v>
      </c>
      <c r="B82" s="33" t="s">
        <v>140</v>
      </c>
      <c r="C82" s="15">
        <f>106000+535000</f>
        <v>641000</v>
      </c>
      <c r="D82" s="15">
        <f>179000+2010185</f>
        <v>2189185</v>
      </c>
      <c r="E82" s="15">
        <f>130291+1300091</f>
        <v>1430382</v>
      </c>
    </row>
    <row r="83" spans="1:6" ht="15.75" customHeight="1" x14ac:dyDescent="0.35">
      <c r="A83" s="14" t="s">
        <v>141</v>
      </c>
      <c r="B83" s="32" t="s">
        <v>142</v>
      </c>
      <c r="C83" s="15">
        <v>158353</v>
      </c>
      <c r="D83" s="15">
        <v>147360</v>
      </c>
      <c r="E83" s="15">
        <v>144147</v>
      </c>
    </row>
    <row r="84" spans="1:6" ht="15.75" customHeight="1" x14ac:dyDescent="0.35">
      <c r="A84" s="14"/>
      <c r="B84" s="33" t="s">
        <v>143</v>
      </c>
      <c r="C84" s="15"/>
      <c r="D84" s="15"/>
      <c r="E84" s="15"/>
    </row>
    <row r="85" spans="1:6" ht="15.75" customHeight="1" x14ac:dyDescent="0.35">
      <c r="A85" s="63" t="s">
        <v>144</v>
      </c>
      <c r="B85" s="63" t="s">
        <v>145</v>
      </c>
      <c r="C85" s="64">
        <f>SUM(C86:C91)</f>
        <v>585985</v>
      </c>
      <c r="D85" s="64">
        <f>SUM(D86:D91)</f>
        <v>536639</v>
      </c>
      <c r="E85" s="64">
        <f>SUM(E86:E91)</f>
        <v>416335</v>
      </c>
    </row>
    <row r="86" spans="1:6" ht="15.75" customHeight="1" x14ac:dyDescent="0.35">
      <c r="A86" s="14" t="s">
        <v>146</v>
      </c>
      <c r="B86" s="33" t="s">
        <v>147</v>
      </c>
      <c r="C86" s="15">
        <v>97109</v>
      </c>
      <c r="D86" s="15">
        <v>87885</v>
      </c>
      <c r="E86" s="15">
        <v>89476</v>
      </c>
      <c r="F86" s="67"/>
    </row>
    <row r="87" spans="1:6" ht="15.75" customHeight="1" x14ac:dyDescent="0.35">
      <c r="A87" s="14" t="s">
        <v>148</v>
      </c>
      <c r="B87" s="33" t="s">
        <v>149</v>
      </c>
      <c r="C87" s="15">
        <v>135000</v>
      </c>
      <c r="D87" s="15">
        <v>108000</v>
      </c>
      <c r="E87" s="15">
        <v>23768</v>
      </c>
    </row>
    <row r="88" spans="1:6" ht="15.75" customHeight="1" x14ac:dyDescent="0.35">
      <c r="A88" s="14" t="s">
        <v>150</v>
      </c>
      <c r="B88" s="33" t="s">
        <v>151</v>
      </c>
      <c r="C88" s="15">
        <f>300+20000</f>
        <v>20300</v>
      </c>
      <c r="D88" s="15">
        <f>700+40000</f>
        <v>40700</v>
      </c>
      <c r="E88" s="15">
        <f>198+35299</f>
        <v>35497</v>
      </c>
    </row>
    <row r="89" spans="1:6" ht="15.75" customHeight="1" x14ac:dyDescent="0.35">
      <c r="A89" s="14" t="s">
        <v>152</v>
      </c>
      <c r="B89" s="33" t="s">
        <v>153</v>
      </c>
      <c r="C89" s="15">
        <v>20000</v>
      </c>
      <c r="D89" s="15">
        <v>20000</v>
      </c>
      <c r="E89" s="15">
        <v>18931</v>
      </c>
    </row>
    <row r="90" spans="1:6" ht="15.75" customHeight="1" x14ac:dyDescent="0.35">
      <c r="A90" s="14" t="s">
        <v>154</v>
      </c>
      <c r="B90" s="32" t="s">
        <v>155</v>
      </c>
      <c r="C90" s="15">
        <f>292576+21000</f>
        <v>313576</v>
      </c>
      <c r="D90" s="15">
        <f>265054+15000</f>
        <v>280054</v>
      </c>
      <c r="E90" s="15">
        <v>248663</v>
      </c>
    </row>
    <row r="91" spans="1:6" ht="15.75" customHeight="1" x14ac:dyDescent="0.35">
      <c r="A91" s="14"/>
      <c r="B91" s="33" t="s">
        <v>156</v>
      </c>
      <c r="C91" s="15"/>
      <c r="D91" s="15"/>
      <c r="E91" s="15"/>
    </row>
    <row r="92" spans="1:6" ht="15.75" customHeight="1" x14ac:dyDescent="0.35">
      <c r="A92" s="63" t="s">
        <v>157</v>
      </c>
      <c r="B92" s="68" t="s">
        <v>158</v>
      </c>
      <c r="C92" s="64">
        <f>SUM(C93:C98)</f>
        <v>222551</v>
      </c>
      <c r="D92" s="64">
        <f>SUM(D93:D98)</f>
        <v>1098892</v>
      </c>
      <c r="E92" s="64">
        <f>SUM(E93:E98)</f>
        <v>327549</v>
      </c>
    </row>
    <row r="93" spans="1:6" ht="15.75" customHeight="1" x14ac:dyDescent="0.35">
      <c r="A93" s="14" t="s">
        <v>159</v>
      </c>
      <c r="B93" s="32" t="s">
        <v>160</v>
      </c>
      <c r="C93" s="15">
        <f>44100+8000</f>
        <v>52100</v>
      </c>
      <c r="D93" s="15">
        <v>46900</v>
      </c>
      <c r="E93" s="15">
        <v>54369</v>
      </c>
    </row>
    <row r="94" spans="1:6" ht="15.75" customHeight="1" x14ac:dyDescent="0.35">
      <c r="A94" s="14" t="s">
        <v>161</v>
      </c>
      <c r="B94" s="32" t="s">
        <v>162</v>
      </c>
      <c r="C94" s="15"/>
      <c r="D94" s="15"/>
      <c r="E94" s="15"/>
    </row>
    <row r="95" spans="1:6" ht="15.75" customHeight="1" x14ac:dyDescent="0.35">
      <c r="A95" s="14" t="s">
        <v>163</v>
      </c>
      <c r="B95" s="32" t="s">
        <v>164</v>
      </c>
      <c r="C95" s="15">
        <v>45000</v>
      </c>
      <c r="D95" s="15">
        <v>30000</v>
      </c>
      <c r="E95" s="15">
        <v>51345</v>
      </c>
    </row>
    <row r="96" spans="1:6" ht="15.75" customHeight="1" x14ac:dyDescent="0.35">
      <c r="A96" s="14" t="s">
        <v>165</v>
      </c>
      <c r="B96" s="32" t="s">
        <v>166</v>
      </c>
      <c r="C96" s="15">
        <f>62000+10000</f>
        <v>72000</v>
      </c>
      <c r="D96" s="15">
        <f>67000+871565</f>
        <v>938565</v>
      </c>
      <c r="E96" s="15">
        <f>63104+109901</f>
        <v>173005</v>
      </c>
    </row>
    <row r="97" spans="1:6" ht="15.75" customHeight="1" x14ac:dyDescent="0.35">
      <c r="A97" s="14" t="s">
        <v>167</v>
      </c>
      <c r="B97" s="32" t="s">
        <v>168</v>
      </c>
      <c r="C97" s="15">
        <v>53451</v>
      </c>
      <c r="D97" s="15">
        <f>41427+42000</f>
        <v>83427</v>
      </c>
      <c r="E97" s="15">
        <f>41832+6998</f>
        <v>48830</v>
      </c>
    </row>
    <row r="98" spans="1:6" ht="15.75" customHeight="1" x14ac:dyDescent="0.35">
      <c r="A98" s="14"/>
      <c r="B98" s="32" t="s">
        <v>169</v>
      </c>
      <c r="C98" s="15"/>
      <c r="D98" s="15"/>
      <c r="E98" s="15"/>
    </row>
    <row r="99" spans="1:6" ht="15.75" customHeight="1" x14ac:dyDescent="0.35">
      <c r="A99" s="63" t="s">
        <v>170</v>
      </c>
      <c r="B99" s="63" t="s">
        <v>171</v>
      </c>
      <c r="C99" s="64">
        <f>SUM(C100:C105)</f>
        <v>13800</v>
      </c>
      <c r="D99" s="64">
        <f>SUM(D100:D105)</f>
        <v>17358</v>
      </c>
      <c r="E99" s="64">
        <f>SUM(E100:E105)</f>
        <v>9212</v>
      </c>
    </row>
    <row r="100" spans="1:6" ht="15.75" customHeight="1" x14ac:dyDescent="0.35">
      <c r="A100" s="14" t="s">
        <v>172</v>
      </c>
      <c r="B100" s="69" t="s">
        <v>173</v>
      </c>
      <c r="C100" s="65"/>
      <c r="D100" s="65"/>
      <c r="E100" s="65"/>
    </row>
    <row r="101" spans="1:6" ht="15.75" customHeight="1" x14ac:dyDescent="0.35">
      <c r="A101" s="14" t="s">
        <v>174</v>
      </c>
      <c r="B101" s="69" t="s">
        <v>175</v>
      </c>
      <c r="C101" s="65"/>
      <c r="D101" s="65"/>
      <c r="E101" s="65"/>
    </row>
    <row r="102" spans="1:6" ht="15.75" customHeight="1" x14ac:dyDescent="0.35">
      <c r="A102" s="14" t="s">
        <v>176</v>
      </c>
      <c r="B102" s="69" t="s">
        <v>177</v>
      </c>
      <c r="C102" s="65"/>
      <c r="D102" s="65"/>
      <c r="E102" s="65"/>
    </row>
    <row r="103" spans="1:6" ht="15.75" customHeight="1" x14ac:dyDescent="0.35">
      <c r="A103" s="14" t="s">
        <v>178</v>
      </c>
      <c r="B103" s="69" t="s">
        <v>179</v>
      </c>
      <c r="C103" s="65"/>
      <c r="D103" s="65"/>
      <c r="E103" s="65"/>
    </row>
    <row r="104" spans="1:6" ht="15.75" customHeight="1" x14ac:dyDescent="0.35">
      <c r="A104" s="14" t="s">
        <v>180</v>
      </c>
      <c r="B104" s="70" t="s">
        <v>181</v>
      </c>
      <c r="C104" s="65"/>
      <c r="D104" s="65"/>
      <c r="E104" s="65"/>
    </row>
    <row r="105" spans="1:6" ht="15.75" customHeight="1" x14ac:dyDescent="0.35">
      <c r="A105" s="14"/>
      <c r="B105" s="70" t="s">
        <v>182</v>
      </c>
      <c r="C105" s="15">
        <v>13800</v>
      </c>
      <c r="D105" s="15">
        <v>17358</v>
      </c>
      <c r="E105" s="15">
        <v>9212</v>
      </c>
    </row>
    <row r="106" spans="1:6" ht="15.75" customHeight="1" x14ac:dyDescent="0.35">
      <c r="A106" s="63" t="s">
        <v>183</v>
      </c>
      <c r="B106" s="68" t="s">
        <v>184</v>
      </c>
      <c r="C106" s="64">
        <f>SUM(C107:C123)</f>
        <v>1035198</v>
      </c>
      <c r="D106" s="64">
        <f>SUM(D107:D123)</f>
        <v>1282203</v>
      </c>
      <c r="E106" s="64">
        <f>SUM(E107:E123)</f>
        <v>857919</v>
      </c>
    </row>
    <row r="107" spans="1:6" ht="15.75" customHeight="1" x14ac:dyDescent="0.35">
      <c r="A107" s="14" t="s">
        <v>185</v>
      </c>
      <c r="B107" s="71" t="s">
        <v>186</v>
      </c>
      <c r="C107" s="15">
        <f>103245+40000</f>
        <v>143245</v>
      </c>
      <c r="D107" s="15">
        <f>95243+155000</f>
        <v>250243</v>
      </c>
      <c r="E107" s="15">
        <f>83641+56558</f>
        <v>140199</v>
      </c>
    </row>
    <row r="108" spans="1:6" ht="15.75" customHeight="1" x14ac:dyDescent="0.35">
      <c r="A108" s="14" t="s">
        <v>187</v>
      </c>
      <c r="B108" s="33" t="s">
        <v>188</v>
      </c>
      <c r="C108" s="15">
        <v>5950</v>
      </c>
      <c r="D108" s="15">
        <v>6400</v>
      </c>
      <c r="E108" s="15">
        <v>1321</v>
      </c>
    </row>
    <row r="109" spans="1:6" ht="15.75" customHeight="1" x14ac:dyDescent="0.35">
      <c r="A109" s="14" t="s">
        <v>189</v>
      </c>
      <c r="B109" s="33" t="s">
        <v>190</v>
      </c>
      <c r="C109" s="15">
        <v>144887</v>
      </c>
      <c r="D109" s="15">
        <f>147181+40000</f>
        <v>187181</v>
      </c>
      <c r="E109" s="15">
        <v>122121</v>
      </c>
    </row>
    <row r="110" spans="1:6" ht="15.75" customHeight="1" x14ac:dyDescent="0.35">
      <c r="A110" s="14" t="s">
        <v>191</v>
      </c>
      <c r="B110" s="33" t="s">
        <v>192</v>
      </c>
      <c r="C110" s="15">
        <v>34000</v>
      </c>
      <c r="D110" s="15">
        <v>34000</v>
      </c>
      <c r="E110" s="15">
        <v>24450</v>
      </c>
    </row>
    <row r="111" spans="1:6" ht="15.75" customHeight="1" x14ac:dyDescent="0.35">
      <c r="A111" s="14" t="s">
        <v>193</v>
      </c>
      <c r="B111" s="33" t="s">
        <v>194</v>
      </c>
      <c r="C111" s="15">
        <v>161010</v>
      </c>
      <c r="D111" s="15">
        <v>179191</v>
      </c>
      <c r="E111" s="15">
        <v>158491</v>
      </c>
      <c r="F111" s="67"/>
    </row>
    <row r="112" spans="1:6" ht="15.75" customHeight="1" x14ac:dyDescent="0.35">
      <c r="A112" s="14" t="s">
        <v>195</v>
      </c>
      <c r="B112" s="33" t="s">
        <v>196</v>
      </c>
      <c r="C112" s="15">
        <f>326735+71000</f>
        <v>397735</v>
      </c>
      <c r="D112" s="15">
        <v>346386</v>
      </c>
      <c r="E112" s="15">
        <f>267876+10608</f>
        <v>278484</v>
      </c>
    </row>
    <row r="113" spans="1:5" ht="15.75" customHeight="1" x14ac:dyDescent="0.35">
      <c r="A113" s="14" t="s">
        <v>197</v>
      </c>
      <c r="B113" s="33" t="s">
        <v>198</v>
      </c>
      <c r="C113" s="15">
        <f>28051+14000</f>
        <v>42051</v>
      </c>
      <c r="D113" s="15">
        <v>26567</v>
      </c>
      <c r="E113" s="15">
        <v>28399</v>
      </c>
    </row>
    <row r="114" spans="1:5" ht="15.75" customHeight="1" x14ac:dyDescent="0.35">
      <c r="A114" s="14" t="s">
        <v>199</v>
      </c>
      <c r="B114" s="33" t="s">
        <v>200</v>
      </c>
      <c r="C114" s="15"/>
      <c r="D114" s="15"/>
      <c r="E114" s="15"/>
    </row>
    <row r="115" spans="1:5" ht="15.75" customHeight="1" x14ac:dyDescent="0.35">
      <c r="A115" s="14" t="s">
        <v>201</v>
      </c>
      <c r="B115" s="33" t="s">
        <v>202</v>
      </c>
      <c r="C115" s="15">
        <v>13150</v>
      </c>
      <c r="D115" s="15">
        <f>22400+100500</f>
        <v>122900</v>
      </c>
      <c r="E115" s="15">
        <v>16584</v>
      </c>
    </row>
    <row r="116" spans="1:5" ht="15.75" customHeight="1" x14ac:dyDescent="0.35">
      <c r="A116" s="14" t="s">
        <v>203</v>
      </c>
      <c r="B116" s="33" t="s">
        <v>204</v>
      </c>
      <c r="C116" s="15"/>
      <c r="D116" s="15"/>
      <c r="E116" s="15"/>
    </row>
    <row r="117" spans="1:5" ht="15.75" customHeight="1" x14ac:dyDescent="0.35">
      <c r="A117" s="14" t="s">
        <v>205</v>
      </c>
      <c r="B117" s="33" t="s">
        <v>206</v>
      </c>
      <c r="C117" s="15"/>
      <c r="D117" s="15"/>
      <c r="E117" s="15"/>
    </row>
    <row r="118" spans="1:5" ht="15.75" customHeight="1" x14ac:dyDescent="0.35">
      <c r="A118" s="14" t="s">
        <v>207</v>
      </c>
      <c r="B118" s="33" t="s">
        <v>208</v>
      </c>
      <c r="C118" s="15"/>
      <c r="D118" s="15"/>
      <c r="E118" s="15"/>
    </row>
    <row r="119" spans="1:5" ht="15.75" customHeight="1" x14ac:dyDescent="0.35">
      <c r="A119" s="14" t="s">
        <v>209</v>
      </c>
      <c r="B119" s="33" t="s">
        <v>210</v>
      </c>
      <c r="C119" s="15"/>
      <c r="D119" s="15"/>
      <c r="E119" s="15"/>
    </row>
    <row r="120" spans="1:5" ht="15.75" customHeight="1" x14ac:dyDescent="0.35">
      <c r="A120" s="14" t="s">
        <v>211</v>
      </c>
      <c r="B120" s="32" t="s">
        <v>212</v>
      </c>
      <c r="C120" s="15">
        <v>31500</v>
      </c>
      <c r="D120" s="15">
        <v>28000</v>
      </c>
      <c r="E120" s="15">
        <v>32503</v>
      </c>
    </row>
    <row r="121" spans="1:5" ht="15.75" customHeight="1" x14ac:dyDescent="0.35">
      <c r="A121" s="14" t="s">
        <v>213</v>
      </c>
      <c r="B121" s="32" t="s">
        <v>214</v>
      </c>
      <c r="C121" s="15">
        <v>35120</v>
      </c>
      <c r="D121" s="15">
        <v>34620</v>
      </c>
      <c r="E121" s="15">
        <v>35687</v>
      </c>
    </row>
    <row r="122" spans="1:5" ht="15.75" customHeight="1" x14ac:dyDescent="0.35">
      <c r="A122" s="14" t="s">
        <v>215</v>
      </c>
      <c r="B122" s="32" t="s">
        <v>216</v>
      </c>
      <c r="C122" s="15">
        <v>26550</v>
      </c>
      <c r="D122" s="15">
        <v>66715</v>
      </c>
      <c r="E122" s="15">
        <v>19680</v>
      </c>
    </row>
    <row r="123" spans="1:5" ht="15.75" customHeight="1" x14ac:dyDescent="0.35">
      <c r="A123" s="14"/>
      <c r="B123" s="33"/>
      <c r="C123" s="15"/>
      <c r="D123" s="15"/>
      <c r="E123" s="15"/>
    </row>
    <row r="124" spans="1:5" ht="15.75" customHeight="1" x14ac:dyDescent="0.35">
      <c r="A124" s="63" t="s">
        <v>217</v>
      </c>
      <c r="B124" s="63" t="s">
        <v>218</v>
      </c>
      <c r="C124" s="64">
        <f>SUM(C125:C136)</f>
        <v>4815430</v>
      </c>
      <c r="D124" s="64">
        <f>SUM(D125:D136)</f>
        <v>5794818</v>
      </c>
      <c r="E124" s="64">
        <f>SUM(E125:E136)</f>
        <v>4424934</v>
      </c>
    </row>
    <row r="125" spans="1:5" ht="15.75" customHeight="1" x14ac:dyDescent="0.35">
      <c r="A125" s="14" t="s">
        <v>219</v>
      </c>
      <c r="B125" s="32" t="s">
        <v>220</v>
      </c>
      <c r="C125" s="15">
        <f>1400377+10000</f>
        <v>1410377</v>
      </c>
      <c r="D125" s="15">
        <v>1339107</v>
      </c>
      <c r="E125" s="15">
        <f>1224288+34357</f>
        <v>1258645</v>
      </c>
    </row>
    <row r="126" spans="1:5" ht="15.75" customHeight="1" x14ac:dyDescent="0.35">
      <c r="A126" s="28" t="s">
        <v>221</v>
      </c>
      <c r="B126" s="72" t="s">
        <v>222</v>
      </c>
      <c r="C126" s="15">
        <v>2898982</v>
      </c>
      <c r="D126" s="15">
        <f>2518959+143041+1115000</f>
        <v>3777000</v>
      </c>
      <c r="E126" s="15">
        <f>2355188+144150+172583</f>
        <v>2671921</v>
      </c>
    </row>
    <row r="127" spans="1:5" ht="15.75" customHeight="1" x14ac:dyDescent="0.35">
      <c r="A127" s="28" t="s">
        <v>223</v>
      </c>
      <c r="B127" s="32" t="s">
        <v>224</v>
      </c>
      <c r="C127" s="15"/>
      <c r="D127" s="15"/>
      <c r="E127" s="15"/>
    </row>
    <row r="128" spans="1:5" ht="15.75" customHeight="1" x14ac:dyDescent="0.35">
      <c r="A128" s="14" t="s">
        <v>225</v>
      </c>
      <c r="B128" s="32" t="s">
        <v>226</v>
      </c>
      <c r="C128" s="15"/>
      <c r="D128" s="15"/>
      <c r="E128" s="15"/>
    </row>
    <row r="129" spans="1:5" ht="15.75" customHeight="1" x14ac:dyDescent="0.35">
      <c r="A129" s="14" t="s">
        <v>227</v>
      </c>
      <c r="B129" s="32" t="s">
        <v>228</v>
      </c>
      <c r="C129" s="15"/>
      <c r="D129" s="15"/>
      <c r="E129" s="15"/>
    </row>
    <row r="130" spans="1:5" ht="15.75" customHeight="1" x14ac:dyDescent="0.35">
      <c r="A130" s="14" t="s">
        <v>229</v>
      </c>
      <c r="B130" s="32" t="s">
        <v>230</v>
      </c>
      <c r="C130" s="15">
        <v>318222</v>
      </c>
      <c r="D130" s="15">
        <v>431865</v>
      </c>
      <c r="E130" s="15">
        <v>312625</v>
      </c>
    </row>
    <row r="131" spans="1:5" ht="15.75" customHeight="1" x14ac:dyDescent="0.35">
      <c r="A131" s="14" t="s">
        <v>231</v>
      </c>
      <c r="B131" s="32" t="s">
        <v>232</v>
      </c>
      <c r="C131" s="15">
        <v>1000</v>
      </c>
      <c r="D131" s="15">
        <v>2000</v>
      </c>
      <c r="E131" s="15">
        <v>814</v>
      </c>
    </row>
    <row r="132" spans="1:5" ht="15.75" customHeight="1" x14ac:dyDescent="0.35">
      <c r="A132" s="14" t="s">
        <v>233</v>
      </c>
      <c r="B132" s="32" t="s">
        <v>234</v>
      </c>
      <c r="C132" s="15">
        <v>145900</v>
      </c>
      <c r="D132" s="15">
        <v>183093</v>
      </c>
      <c r="E132" s="15">
        <v>146329</v>
      </c>
    </row>
    <row r="133" spans="1:5" ht="15.75" customHeight="1" x14ac:dyDescent="0.35">
      <c r="A133" s="14" t="s">
        <v>235</v>
      </c>
      <c r="B133" s="32" t="s">
        <v>236</v>
      </c>
      <c r="C133" s="15">
        <v>37449</v>
      </c>
      <c r="D133" s="15">
        <v>35301</v>
      </c>
      <c r="E133" s="15">
        <v>32050</v>
      </c>
    </row>
    <row r="134" spans="1:5" ht="15.75" customHeight="1" x14ac:dyDescent="0.35">
      <c r="A134" s="14" t="s">
        <v>237</v>
      </c>
      <c r="B134" s="32" t="s">
        <v>238</v>
      </c>
      <c r="C134" s="15">
        <v>3500</v>
      </c>
      <c r="D134" s="15">
        <v>26452</v>
      </c>
      <c r="E134" s="15">
        <v>2550</v>
      </c>
    </row>
    <row r="135" spans="1:5" ht="15.75" customHeight="1" x14ac:dyDescent="0.35">
      <c r="A135" s="14" t="s">
        <v>239</v>
      </c>
      <c r="B135" s="32" t="s">
        <v>240</v>
      </c>
      <c r="C135" s="15"/>
      <c r="D135" s="15"/>
      <c r="E135" s="15"/>
    </row>
    <row r="136" spans="1:5" ht="15.75" customHeight="1" x14ac:dyDescent="0.35">
      <c r="A136" s="14"/>
      <c r="B136" s="32" t="s">
        <v>241</v>
      </c>
      <c r="C136" s="15"/>
      <c r="D136" s="15"/>
      <c r="E136" s="15"/>
    </row>
    <row r="137" spans="1:5" ht="15.75" customHeight="1" x14ac:dyDescent="0.35">
      <c r="A137" s="63" t="s">
        <v>242</v>
      </c>
      <c r="B137" s="68" t="s">
        <v>243</v>
      </c>
      <c r="C137" s="64">
        <f>SUM(C138:C152)</f>
        <v>1086568</v>
      </c>
      <c r="D137" s="64">
        <f>SUM(D138:D152)</f>
        <v>1107375</v>
      </c>
      <c r="E137" s="64">
        <f>SUM(E138:E152)</f>
        <v>980461</v>
      </c>
    </row>
    <row r="138" spans="1:5" ht="15.75" customHeight="1" x14ac:dyDescent="0.35">
      <c r="A138" s="14" t="s">
        <v>244</v>
      </c>
      <c r="B138" s="32" t="s">
        <v>245</v>
      </c>
      <c r="C138" s="15">
        <v>6250</v>
      </c>
      <c r="D138" s="15">
        <v>6250</v>
      </c>
      <c r="E138" s="15">
        <v>5551</v>
      </c>
    </row>
    <row r="139" spans="1:5" ht="15.75" customHeight="1" x14ac:dyDescent="0.35">
      <c r="A139" s="14" t="s">
        <v>246</v>
      </c>
      <c r="B139" s="32" t="s">
        <v>247</v>
      </c>
      <c r="C139" s="15"/>
      <c r="D139" s="15"/>
      <c r="E139" s="15"/>
    </row>
    <row r="140" spans="1:5" ht="15.75" customHeight="1" x14ac:dyDescent="0.35">
      <c r="A140" s="14" t="s">
        <v>248</v>
      </c>
      <c r="B140" s="32" t="s">
        <v>249</v>
      </c>
      <c r="C140" s="15">
        <v>119295</v>
      </c>
      <c r="D140" s="15">
        <v>177755</v>
      </c>
      <c r="E140" s="15">
        <v>130775</v>
      </c>
    </row>
    <row r="141" spans="1:5" ht="15.75" customHeight="1" x14ac:dyDescent="0.35">
      <c r="A141" s="14" t="s">
        <v>250</v>
      </c>
      <c r="B141" s="32" t="s">
        <v>251</v>
      </c>
      <c r="C141" s="15">
        <v>225000</v>
      </c>
      <c r="D141" s="15">
        <v>210000</v>
      </c>
      <c r="E141" s="15">
        <v>194633</v>
      </c>
    </row>
    <row r="142" spans="1:5" ht="15.75" customHeight="1" x14ac:dyDescent="0.35">
      <c r="A142" s="14" t="s">
        <v>252</v>
      </c>
      <c r="B142" s="32" t="s">
        <v>253</v>
      </c>
      <c r="C142" s="15">
        <v>121196</v>
      </c>
      <c r="D142" s="15">
        <v>117831</v>
      </c>
      <c r="E142" s="15">
        <v>103815</v>
      </c>
    </row>
    <row r="143" spans="1:5" ht="15.75" customHeight="1" x14ac:dyDescent="0.35">
      <c r="A143" s="14" t="s">
        <v>254</v>
      </c>
      <c r="B143" s="32" t="s">
        <v>255</v>
      </c>
      <c r="C143" s="15"/>
      <c r="D143" s="15"/>
      <c r="E143" s="15"/>
    </row>
    <row r="144" spans="1:5" ht="15.75" customHeight="1" x14ac:dyDescent="0.35">
      <c r="A144" s="14" t="s">
        <v>256</v>
      </c>
      <c r="B144" s="32" t="s">
        <v>257</v>
      </c>
      <c r="C144" s="15">
        <v>129000</v>
      </c>
      <c r="D144" s="15">
        <v>129000</v>
      </c>
      <c r="E144" s="15">
        <v>131196</v>
      </c>
    </row>
    <row r="145" spans="1:5" ht="15.75" customHeight="1" x14ac:dyDescent="0.35">
      <c r="A145" s="14" t="s">
        <v>258</v>
      </c>
      <c r="B145" s="32" t="s">
        <v>259</v>
      </c>
      <c r="C145" s="15">
        <v>127538</v>
      </c>
      <c r="D145" s="15">
        <v>131538</v>
      </c>
      <c r="E145" s="15">
        <v>95460</v>
      </c>
    </row>
    <row r="146" spans="1:5" ht="15.75" customHeight="1" x14ac:dyDescent="0.35">
      <c r="A146" s="14" t="s">
        <v>260</v>
      </c>
      <c r="B146" s="32" t="s">
        <v>261</v>
      </c>
      <c r="C146" s="15"/>
      <c r="D146" s="15"/>
      <c r="E146" s="15"/>
    </row>
    <row r="147" spans="1:5" ht="15.75" customHeight="1" x14ac:dyDescent="0.35">
      <c r="A147" s="14" t="s">
        <v>262</v>
      </c>
      <c r="B147" s="32" t="s">
        <v>263</v>
      </c>
      <c r="C147" s="15">
        <v>10500</v>
      </c>
      <c r="D147" s="15">
        <v>9600</v>
      </c>
      <c r="E147" s="15">
        <v>6510</v>
      </c>
    </row>
    <row r="148" spans="1:5" ht="15.75" customHeight="1" x14ac:dyDescent="0.35">
      <c r="A148" s="14" t="s">
        <v>264</v>
      </c>
      <c r="B148" s="32" t="s">
        <v>265</v>
      </c>
      <c r="C148" s="15"/>
      <c r="D148" s="15"/>
      <c r="E148" s="15"/>
    </row>
    <row r="149" spans="1:5" ht="15.75" customHeight="1" x14ac:dyDescent="0.35">
      <c r="A149" s="14" t="s">
        <v>266</v>
      </c>
      <c r="B149" s="32" t="s">
        <v>267</v>
      </c>
      <c r="C149" s="15">
        <v>100000</v>
      </c>
      <c r="D149" s="15">
        <v>100000</v>
      </c>
      <c r="E149" s="15">
        <v>95918</v>
      </c>
    </row>
    <row r="150" spans="1:5" ht="15.75" customHeight="1" x14ac:dyDescent="0.35">
      <c r="A150" s="14" t="s">
        <v>268</v>
      </c>
      <c r="B150" s="32" t="s">
        <v>269</v>
      </c>
      <c r="C150" s="15">
        <v>32944</v>
      </c>
      <c r="D150" s="15">
        <v>32844</v>
      </c>
      <c r="E150" s="15">
        <v>34956</v>
      </c>
    </row>
    <row r="151" spans="1:5" ht="15.75" customHeight="1" x14ac:dyDescent="0.35">
      <c r="A151" s="14" t="s">
        <v>270</v>
      </c>
      <c r="B151" s="32" t="s">
        <v>271</v>
      </c>
      <c r="C151" s="15">
        <v>214845</v>
      </c>
      <c r="D151" s="15">
        <v>192557</v>
      </c>
      <c r="E151" s="15">
        <v>181647</v>
      </c>
    </row>
    <row r="152" spans="1:5" ht="15.75" customHeight="1" thickBot="1" x14ac:dyDescent="0.4">
      <c r="A152" s="73"/>
      <c r="B152" s="74" t="s">
        <v>272</v>
      </c>
      <c r="C152" s="75"/>
      <c r="D152" s="75"/>
      <c r="E152" s="75"/>
    </row>
  </sheetData>
  <conditionalFormatting sqref="E34">
    <cfRule type="cellIs" dxfId="2" priority="3" stopIfTrue="1" operator="lessThan">
      <formula>0</formula>
    </cfRule>
  </conditionalFormatting>
  <conditionalFormatting sqref="C34">
    <cfRule type="cellIs" dxfId="1" priority="2" stopIfTrue="1" operator="lessThan">
      <formula>0</formula>
    </cfRule>
  </conditionalFormatting>
  <conditionalFormatting sqref="D34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516FC73BEDA54B9533E210AA41973A" ma:contentTypeVersion="13" ma:contentTypeDescription="Loo uus dokument" ma:contentTypeScope="" ma:versionID="0149474b1e60330e5873c12bc301970f">
  <xsd:schema xmlns:xsd="http://www.w3.org/2001/XMLSchema" xmlns:xs="http://www.w3.org/2001/XMLSchema" xmlns:p="http://schemas.microsoft.com/office/2006/metadata/properties" xmlns:ns2="7e74a2a7-8a7a-4f23-9c15-99ffacc76100" xmlns:ns3="7b6e56b3-91d3-47fd-8cd2-af0196636f46" targetNamespace="http://schemas.microsoft.com/office/2006/metadata/properties" ma:root="true" ma:fieldsID="3f000c9e1dc0941b4c41e2748b67efb2" ns2:_="" ns3:_="">
    <xsd:import namespace="7e74a2a7-8a7a-4f23-9c15-99ffacc76100"/>
    <xsd:import namespace="7b6e56b3-91d3-47fd-8cd2-af0196636f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4a2a7-8a7a-4f23-9c15-99ffacc76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e56b3-91d3-47fd-8cd2-af0196636f4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83497A-6017-4628-A422-3D314B7B37B3}"/>
</file>

<file path=customXml/itemProps2.xml><?xml version="1.0" encoding="utf-8"?>
<ds:datastoreItem xmlns:ds="http://schemas.openxmlformats.org/officeDocument/2006/customXml" ds:itemID="{CB960838-ACA8-40B8-84DC-73F1BE52A1D9}"/>
</file>

<file path=customXml/itemProps3.xml><?xml version="1.0" encoding="utf-8"?>
<ds:datastoreItem xmlns:ds="http://schemas.openxmlformats.org/officeDocument/2006/customXml" ds:itemID="{8BAFF010-2C43-4B49-BB8A-C825BB90B2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Maire Appo</cp:lastModifiedBy>
  <dcterms:created xsi:type="dcterms:W3CDTF">2021-12-03T12:54:39Z</dcterms:created>
  <dcterms:modified xsi:type="dcterms:W3CDTF">2022-01-04T06:56:48Z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0x010100F0516FC73BEDA54B9533E210AA41973A</vt:lpwstr>
  </property>
</Properties>
</file>