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KOV korraldus dokumendid/Volikogu istungite materjalid/2025/20.02.2025/"/>
    </mc:Choice>
  </mc:AlternateContent>
  <xr:revisionPtr revIDLastSave="60" documentId="8_{EFC314FA-3BCF-4E13-BBB5-88C49E4C6DCB}" xr6:coauthVersionLast="47" xr6:coauthVersionMax="47" xr10:uidLastSave="{5E6C8ABB-7ADA-411F-8ED8-41849ECB08AC}"/>
  <bookViews>
    <workbookView xWindow="-98" yWindow="-98" windowWidth="19396" windowHeight="10395" activeTab="1" xr2:uid="{6088A5BE-3294-461C-ADF6-2640215D5582}"/>
  </bookViews>
  <sheets>
    <sheet name="Koond" sheetId="1" r:id="rId1"/>
    <sheet name="V.Kosemets " sheetId="2" r:id="rId2"/>
    <sheet name="V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3" l="1"/>
  <c r="E59" i="3"/>
  <c r="E14" i="1"/>
  <c r="E159" i="1"/>
  <c r="E158" i="1"/>
  <c r="E157" i="1"/>
  <c r="E156" i="1"/>
  <c r="E154" i="1"/>
  <c r="E152" i="1"/>
  <c r="E151" i="1"/>
  <c r="E149" i="1"/>
  <c r="E148" i="1"/>
  <c r="E147" i="1"/>
  <c r="E146" i="1"/>
  <c r="E145" i="1"/>
  <c r="E144" i="1"/>
  <c r="E143" i="1"/>
  <c r="E142" i="1"/>
  <c r="E141" i="1"/>
  <c r="E139" i="1"/>
  <c r="E136" i="1"/>
  <c r="E133" i="1"/>
  <c r="E132" i="1"/>
  <c r="E131" i="1"/>
  <c r="E127" i="1"/>
  <c r="E126" i="1"/>
  <c r="E123" i="1"/>
  <c r="E122" i="1"/>
  <c r="E121" i="1"/>
  <c r="E116" i="1"/>
  <c r="E114" i="1"/>
  <c r="E113" i="1"/>
  <c r="E112" i="1"/>
  <c r="E111" i="1"/>
  <c r="E110" i="1"/>
  <c r="E109" i="1"/>
  <c r="E108" i="1"/>
  <c r="E105" i="1"/>
  <c r="E100" i="1" s="1"/>
  <c r="E98" i="1"/>
  <c r="E97" i="1"/>
  <c r="E96" i="1"/>
  <c r="E95" i="1"/>
  <c r="E94" i="1"/>
  <c r="E91" i="1"/>
  <c r="E90" i="1"/>
  <c r="E89" i="1"/>
  <c r="E88" i="1"/>
  <c r="E87" i="1"/>
  <c r="E84" i="1"/>
  <c r="E83" i="1"/>
  <c r="E82" i="1"/>
  <c r="E81" i="1"/>
  <c r="E76" i="1"/>
  <c r="E75" i="1"/>
  <c r="E74" i="1"/>
  <c r="E67" i="1"/>
  <c r="E66" i="1"/>
  <c r="E65" i="1" s="1"/>
  <c r="E64" i="1"/>
  <c r="E63" i="1" s="1"/>
  <c r="E62" i="1"/>
  <c r="E61" i="1"/>
  <c r="E60" i="1"/>
  <c r="E59" i="1"/>
  <c r="E58" i="1"/>
  <c r="E57" i="1"/>
  <c r="E53" i="1"/>
  <c r="E52" i="1"/>
  <c r="E51" i="1"/>
  <c r="E50" i="1"/>
  <c r="E49" i="1" s="1"/>
  <c r="E47" i="1"/>
  <c r="E39" i="1"/>
  <c r="E38" i="1"/>
  <c r="E37" i="1"/>
  <c r="E36" i="1"/>
  <c r="E33" i="1"/>
  <c r="E32" i="1"/>
  <c r="E31" i="1"/>
  <c r="E29" i="1"/>
  <c r="E27" i="1"/>
  <c r="E23" i="1"/>
  <c r="E21" i="1"/>
  <c r="E18" i="1"/>
  <c r="E17" i="1"/>
  <c r="E16" i="1"/>
  <c r="E11" i="1"/>
  <c r="E9" i="1"/>
  <c r="E8" i="1"/>
  <c r="E76" i="3"/>
  <c r="E20" i="3"/>
  <c r="G7" i="2"/>
  <c r="D32" i="1"/>
  <c r="D18" i="1"/>
  <c r="D49" i="1"/>
  <c r="G138" i="1"/>
  <c r="D138" i="1"/>
  <c r="G125" i="1"/>
  <c r="D125" i="1"/>
  <c r="G107" i="1"/>
  <c r="D107" i="1"/>
  <c r="G100" i="1"/>
  <c r="D100" i="1"/>
  <c r="G93" i="1"/>
  <c r="E93" i="1"/>
  <c r="D93" i="1"/>
  <c r="G86" i="1"/>
  <c r="D86" i="1"/>
  <c r="G69" i="1"/>
  <c r="D69" i="1"/>
  <c r="G65" i="1"/>
  <c r="D65" i="1"/>
  <c r="G63" i="1"/>
  <c r="D63" i="1"/>
  <c r="G56" i="1"/>
  <c r="D56" i="1"/>
  <c r="G49" i="1"/>
  <c r="G35" i="1"/>
  <c r="D35" i="1"/>
  <c r="G30" i="1"/>
  <c r="D30" i="1"/>
  <c r="G15" i="1"/>
  <c r="G25" i="1"/>
  <c r="D25" i="1"/>
  <c r="G19" i="1"/>
  <c r="D19" i="1"/>
  <c r="C138" i="1"/>
  <c r="C125" i="1"/>
  <c r="H138" i="1"/>
  <c r="F138" i="1"/>
  <c r="G7" i="1"/>
  <c r="D7" i="1"/>
  <c r="F7" i="1"/>
  <c r="H125" i="1"/>
  <c r="F125" i="1"/>
  <c r="H107" i="1"/>
  <c r="F107" i="1"/>
  <c r="C107" i="1"/>
  <c r="H100" i="1"/>
  <c r="F100" i="1"/>
  <c r="C100" i="1"/>
  <c r="H93" i="1"/>
  <c r="F93" i="1"/>
  <c r="C93" i="1"/>
  <c r="H86" i="1"/>
  <c r="F86" i="1"/>
  <c r="C86" i="1"/>
  <c r="H69" i="1"/>
  <c r="F69" i="1"/>
  <c r="C69" i="1"/>
  <c r="H65" i="1"/>
  <c r="F65" i="1"/>
  <c r="C65" i="1"/>
  <c r="H63" i="1"/>
  <c r="F63" i="1"/>
  <c r="C63" i="1"/>
  <c r="H56" i="1"/>
  <c r="F56" i="1"/>
  <c r="C56" i="1"/>
  <c r="H49" i="1"/>
  <c r="F49" i="1"/>
  <c r="C49" i="1"/>
  <c r="H35" i="1"/>
  <c r="F35" i="1"/>
  <c r="C35" i="1"/>
  <c r="H30" i="1"/>
  <c r="F30" i="1"/>
  <c r="C30" i="1"/>
  <c r="H25" i="1"/>
  <c r="F25" i="1"/>
  <c r="C25" i="1"/>
  <c r="H19" i="1"/>
  <c r="F19" i="1"/>
  <c r="C19" i="1"/>
  <c r="H15" i="1"/>
  <c r="F15" i="1"/>
  <c r="C15" i="1"/>
  <c r="H7" i="1"/>
  <c r="C7" i="1"/>
  <c r="E52" i="3" l="1"/>
  <c r="E79" i="3" s="1"/>
  <c r="E56" i="1"/>
  <c r="E86" i="1"/>
  <c r="D15" i="1"/>
  <c r="E15" i="1"/>
  <c r="D6" i="1"/>
  <c r="E35" i="1"/>
  <c r="E30" i="1"/>
  <c r="E107" i="1"/>
  <c r="E69" i="1"/>
  <c r="E138" i="1"/>
  <c r="E125" i="1"/>
  <c r="G55" i="1"/>
  <c r="D55" i="1"/>
  <c r="G24" i="1"/>
  <c r="D24" i="1"/>
  <c r="E25" i="1"/>
  <c r="E19" i="1"/>
  <c r="G6" i="1"/>
  <c r="E7" i="1"/>
  <c r="H24" i="1"/>
  <c r="F6" i="1"/>
  <c r="H6" i="1"/>
  <c r="C55" i="1"/>
  <c r="C6" i="1"/>
  <c r="F55" i="1"/>
  <c r="C24" i="1"/>
  <c r="F24" i="1"/>
  <c r="H55" i="1"/>
  <c r="G34" i="1" l="1"/>
  <c r="G48" i="1" s="1"/>
  <c r="G54" i="1" s="1"/>
  <c r="D34" i="1"/>
  <c r="D48" i="1" s="1"/>
  <c r="D54" i="1" s="1"/>
  <c r="E24" i="1"/>
  <c r="E55" i="1"/>
  <c r="E6" i="1"/>
  <c r="H34" i="1"/>
  <c r="H48" i="1" s="1"/>
  <c r="H54" i="1" s="1"/>
  <c r="F34" i="1"/>
  <c r="F48" i="1" s="1"/>
  <c r="F54" i="1" s="1"/>
  <c r="C34" i="1"/>
  <c r="C48" i="1" s="1"/>
  <c r="C54" i="1" s="1"/>
  <c r="E34" i="1" l="1"/>
  <c r="E48" i="1" s="1"/>
  <c r="E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Maire Appo</author>
  </authors>
  <commentList>
    <comment ref="D52" authorId="0" shapeId="0" xr:uid="{B1442A3C-8290-4009-A1B8-49F04703EE93}">
      <text>
        <r>
          <rPr>
            <b/>
            <sz val="9"/>
            <color indexed="81"/>
            <rFont val="Segoe UI"/>
            <family val="2"/>
          </rPr>
          <t>Maire Appo: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<sst xmlns="http://schemas.openxmlformats.org/spreadsheetml/2006/main" count="426" uniqueCount="399">
  <si>
    <t xml:space="preserve">2024 eelarve </t>
  </si>
  <si>
    <t xml:space="preserve">2023 tegelik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</si>
  <si>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</si>
  <si>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</si>
  <si>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</si>
  <si>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</si>
  <si>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</si>
  <si>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</si>
  <si>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</si>
  <si>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</si>
  <si>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</si>
  <si>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</si>
  <si>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</si>
  <si>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</si>
  <si>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</si>
  <si>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</si>
  <si>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</si>
  <si>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</si>
  <si>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</si>
  <si>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</si>
  <si>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</si>
  <si>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</si>
  <si>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</si>
  <si>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</si>
  <si>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</si>
  <si>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</si>
  <si>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</si>
  <si>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</si>
  <si>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</si>
  <si>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</si>
  <si>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</si>
  <si>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</si>
  <si>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</si>
  <si>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</si>
  <si>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</si>
  <si>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</si>
  <si>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</si>
  <si>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</si>
  <si>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</si>
  <si>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</si>
  <si>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</si>
  <si>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</si>
  <si>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</si>
  <si>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</si>
  <si>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</si>
  <si>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</si>
  <si>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</si>
  <si>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</si>
  <si>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</si>
  <si>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</si>
  <si>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</si>
  <si>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</si>
  <si>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</si>
  <si>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</si>
  <si>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</si>
  <si>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</si>
  <si>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</si>
  <si>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</si>
  <si>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</si>
  <si>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</si>
  <si>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</si>
  <si>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</si>
  <si>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</si>
  <si>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</si>
  <si>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</si>
  <si>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</si>
  <si>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</si>
  <si>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</si>
  <si>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</si>
  <si>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</si>
  <si>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</si>
  <si>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</si>
  <si>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</si>
  <si>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</si>
  <si>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</si>
  <si>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</si>
  <si>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</si>
  <si>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</si>
  <si>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</si>
  <si>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</si>
  <si>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</si>
  <si>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</si>
  <si>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</si>
  <si>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</si>
  <si>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</si>
  <si>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</si>
  <si>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</si>
  <si>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</si>
  <si>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</si>
  <si>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</si>
  <si>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</si>
  <si>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</si>
  <si>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</si>
  <si>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</si>
  <si>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</si>
  <si>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</si>
  <si>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</si>
  <si>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</si>
  <si>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</si>
  <si>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</si>
  <si>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</si>
  <si>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</si>
  <si>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</si>
  <si>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</si>
  <si>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</si>
  <si>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</si>
  <si>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</si>
  <si>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</si>
  <si>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</si>
  <si>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</si>
  <si>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</si>
  <si>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</si>
  <si>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</si>
  <si>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</si>
  <si>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</si>
  <si>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</si>
  <si>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</si>
  <si>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</si>
  <si>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</si>
  <si>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</si>
  <si>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</si>
  <si>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</si>
  <si>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</si>
  <si>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</si>
  <si>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</si>
  <si>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</si>
  <si>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</si>
  <si>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</si>
  <si>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</si>
  <si>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</si>
  <si>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</si>
  <si>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</si>
  <si>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</si>
  <si>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</si>
  <si>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</si>
  <si>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</si>
  <si>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</si>
  <si>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</si>
  <si>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</si>
  <si>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</si>
  <si>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</si>
  <si>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</si>
  <si>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</si>
  <si>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</si>
  <si>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</si>
  <si>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</si>
  <si>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</si>
  <si>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</si>
  <si>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</si>
  <si>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</si>
  <si>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</si>
  <si>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</si>
  <si>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</si>
  <si>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</si>
  <si>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</si>
  <si>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</si>
  <si>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</si>
  <si>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</si>
  <si>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</si>
  <si>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</si>
  <si>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</si>
  <si>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</si>
  <si>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</si>
  <si>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</si>
  <si>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</si>
  <si>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</si>
  <si>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</si>
  <si>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</si>
  <si>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</si>
  <si>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</si>
  <si>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</si>
  <si>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</si>
  <si>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</si>
  <si>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</si>
  <si>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</si>
  <si>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</si>
  <si>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</si>
  <si>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</si>
  <si>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</si>
  <si>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</si>
  <si>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</si>
  <si>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</si>
  <si>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</si>
  <si>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</si>
  <si>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</si>
  <si>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</si>
  <si>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</si>
  <si>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</si>
  <si>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</si>
  <si>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</si>
  <si>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</si>
  <si>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</si>
  <si>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</si>
  <si>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</si>
  <si>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</si>
  <si>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</si>
  <si>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</si>
  <si>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</si>
  <si>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</si>
  <si>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</si>
  <si>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</si>
  <si>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</si>
  <si>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</si>
  <si>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</si>
  <si>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</si>
  <si>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</si>
  <si>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</si>
  <si>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</si>
  <si>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</si>
  <si>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</si>
  <si>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</si>
  <si>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</si>
  <si>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</si>
  <si>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</si>
  <si>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</si>
  <si>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</si>
  <si>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</si>
  <si>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</si>
  <si>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</si>
  <si>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</si>
  <si>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</si>
  <si>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</si>
  <si>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</si>
  <si>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</si>
  <si>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</si>
  <si>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</si>
  <si>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</si>
  <si>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</si>
  <si>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</si>
  <si>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</si>
  <si>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</si>
  <si>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</si>
  <si>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</si>
  <si>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</si>
  <si>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</si>
  <si>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</si>
  <si>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</si>
  <si>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</si>
  <si>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</si>
  <si>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</si>
  <si>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</si>
  <si>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</si>
  <si>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</si>
  <si>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</si>
  <si>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</si>
  <si>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10121</t>
  </si>
  <si>
    <t>Muu puuetega inimeste sotsiaalne kaitse</t>
  </si>
  <si>
    <t>10200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</si>
  <si>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</si>
  <si>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</si>
  <si>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</si>
  <si>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</si>
  <si>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</si>
  <si>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</si>
  <si>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</si>
  <si>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</si>
  <si>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</si>
  <si>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</si>
  <si>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</si>
  <si>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</si>
  <si>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</si>
  <si>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</si>
  <si>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</si>
  <si>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</si>
  <si>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</si>
  <si>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</si>
  <si>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</si>
  <si>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</si>
  <si>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</si>
  <si>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 xml:space="preserve">2024 tegelik </t>
  </si>
  <si>
    <t>2025 eelarve eelnõu 1.lug</t>
  </si>
  <si>
    <t>Kokku 2025 eelarve eelnõu</t>
  </si>
  <si>
    <t>02200</t>
  </si>
  <si>
    <t>Tsiviilkaitse</t>
  </si>
  <si>
    <t>10704</t>
  </si>
  <si>
    <t>Võla- jm nõustamisteenus</t>
  </si>
  <si>
    <t>10123</t>
  </si>
  <si>
    <t>10124</t>
  </si>
  <si>
    <t>10125</t>
  </si>
  <si>
    <t>10126</t>
  </si>
  <si>
    <t>10127</t>
  </si>
  <si>
    <t>Puuetega inimeste erihoolekandeteenus</t>
  </si>
  <si>
    <t>Puudega inimese tugiisikuteenus</t>
  </si>
  <si>
    <t>Puudega täisealise isiku hooldus</t>
  </si>
  <si>
    <t>Puudega inimese isikliku abistaja teenus</t>
  </si>
  <si>
    <t>Puudega lapse lapsehoiuteenus</t>
  </si>
  <si>
    <t>Puudega inimese sotsiaaltransporditeenus</t>
  </si>
  <si>
    <t>Väljaspool kodu osutatav üldhooldusteenus</t>
  </si>
  <si>
    <t>10202</t>
  </si>
  <si>
    <t>Eakate koduteenus</t>
  </si>
  <si>
    <t>TÕRVA VALD 2025.a eelarve eelnõu 2.lug.</t>
  </si>
  <si>
    <t>Virgo Kosemets muudatusettepanekud</t>
  </si>
  <si>
    <t>TA nr</t>
  </si>
  <si>
    <t>Tegevusala</t>
  </si>
  <si>
    <t>Kulu liik</t>
  </si>
  <si>
    <t>Kulu nimetus</t>
  </si>
  <si>
    <t>Ettepaneku sisu</t>
  </si>
  <si>
    <t>Ettepanek</t>
  </si>
  <si>
    <t>Ettepaneku selgitus</t>
  </si>
  <si>
    <t>majandus-eelarve komisjoni seisukoht</t>
  </si>
  <si>
    <t>Märkused</t>
  </si>
  <si>
    <t>Investeerimistegevus</t>
  </si>
  <si>
    <t>Muusikakool</t>
  </si>
  <si>
    <t>Jalgpallistaadioni rek</t>
  </si>
  <si>
    <t>Kõrtsihoone energiaaudit</t>
  </si>
  <si>
    <t>Muusikakooli hoone energiaaudit</t>
  </si>
  <si>
    <t>Tarvis on tegeleda vajalike hoonete energiatõhususega</t>
  </si>
  <si>
    <t>Jalgpalliga tegelevad vallas üle 100 lapse, selleks peab olema koduväljak</t>
  </si>
  <si>
    <t>Investeerimistegevuse kulud kaetakse täiendava laenu võtmisega 300 000 eurot.</t>
  </si>
  <si>
    <t>Alaeelarve</t>
  </si>
  <si>
    <t>EA osa</t>
  </si>
  <si>
    <t>Konto</t>
  </si>
  <si>
    <t xml:space="preserve">2025
Eelarve 2.lugemine </t>
  </si>
  <si>
    <t>Selgitused</t>
  </si>
  <si>
    <t>PÕHITEGEVUSE TULUD</t>
  </si>
  <si>
    <t>Omatulude eelarve</t>
  </si>
  <si>
    <t>3030 Maamaks</t>
  </si>
  <si>
    <t>32202 Lasteaia kohatasu lasteaedades (teised kov-id)</t>
  </si>
  <si>
    <t>32217 Tulu Tõrva Tule Päevad</t>
  </si>
  <si>
    <t>Toetuste eelarve</t>
  </si>
  <si>
    <t>3500031 Siseministeerium kriisivõimekuse kuludeks</t>
  </si>
  <si>
    <t>Kriisivõimekuse kuludeks</t>
  </si>
  <si>
    <t>3500051 Haridus- ja Teadusministeerium</t>
  </si>
  <si>
    <t>TG õppevahendite soetamine</t>
  </si>
  <si>
    <t>3500082 Regionaal ja Põllumajandusministeerium</t>
  </si>
  <si>
    <t>Arengukava ja finantsanalüüsi koostamiseks</t>
  </si>
  <si>
    <t>352001 Kohaliku omavalitsuse tasandusfond</t>
  </si>
  <si>
    <t>352012 Toetusfond - toimetulekutoetus</t>
  </si>
  <si>
    <t>352014 Toetusfond - muu sotsiaalvaldkonna kuludeks</t>
  </si>
  <si>
    <t>352015 Toetusfond -  teedele ja tänavatele</t>
  </si>
  <si>
    <t>352017 Toetusfond - noorsootöö/huvitegevus</t>
  </si>
  <si>
    <t>352018 Toetusfond - lasteaia õpetajate töötasu</t>
  </si>
  <si>
    <t>352019 Toetusfond - muud</t>
  </si>
  <si>
    <t>3521005 Sotsiaalkindlustusamet</t>
  </si>
  <si>
    <t>ISTE projekt</t>
  </si>
  <si>
    <t>PÕHITEGEVUSE KULUD</t>
  </si>
  <si>
    <t>01112 Valla- ja linnavalitsus</t>
  </si>
  <si>
    <t>55 MAJANDAMISKULUD</t>
  </si>
  <si>
    <t>Arengukava koostamise ja vabaajakeskus fin.analüüsi kulud</t>
  </si>
  <si>
    <t>02200 Tsiviilkaitse</t>
  </si>
  <si>
    <t>50 TÖÖJÕUKULUD</t>
  </si>
  <si>
    <t>Kriisivõimekuse kulud</t>
  </si>
  <si>
    <t>04510 Maanteetransport</t>
  </si>
  <si>
    <t>08103 Puhkepargid ja -baasid</t>
  </si>
  <si>
    <t>08201 Raamatukogud</t>
  </si>
  <si>
    <t>Tõrva Raamatukogu raamatud</t>
  </si>
  <si>
    <t>08202 Rahvakultuur</t>
  </si>
  <si>
    <t>Kultuuriürituste kulud</t>
  </si>
  <si>
    <t>08600 Muu vaba aeg, kultuur, religioon, sh haldus</t>
  </si>
  <si>
    <t>45 MUUD TOETUSED</t>
  </si>
  <si>
    <t>Klassikalise muusika kontserdi kulud</t>
  </si>
  <si>
    <t>09212 Põhihariduse otsekulud</t>
  </si>
  <si>
    <t>Tõrva Gümnaasiumi õppevahendite soetuseks</t>
  </si>
  <si>
    <t>09510 Noorte huviharidus ja huvitegevus</t>
  </si>
  <si>
    <t>Huvitegevuse kuludeks</t>
  </si>
  <si>
    <t>10110 Haigete sotsiaalne kaitse</t>
  </si>
  <si>
    <t>Kulu viiakse TA 10407 alla</t>
  </si>
  <si>
    <t>10121 Muu puuetega inimeste sotsiaalne kaitse</t>
  </si>
  <si>
    <t>Isikukeskse erihoolekande teenus ISTE</t>
  </si>
  <si>
    <t>10402 Muu perekondade ja laste sotsiaalne kaitse</t>
  </si>
  <si>
    <t>Perede toetamine (SOS Lasteküla projekt omaosalus)</t>
  </si>
  <si>
    <t>10701 Riiklik toimetulekutoetus</t>
  </si>
  <si>
    <t>41 SOTSIAALTOETUSED</t>
  </si>
  <si>
    <t>10704 Võlanõustamisteenus</t>
  </si>
  <si>
    <t xml:space="preserve">Vaimse tervise teenused </t>
  </si>
  <si>
    <t>INVESTEERIMISTEGEVUSE TULUD</t>
  </si>
  <si>
    <t>3502042 Kultuuriministeerium (rahvaraamatukogudele)</t>
  </si>
  <si>
    <t>Raamatukogu kiirendi projekti kuludeks</t>
  </si>
  <si>
    <t>3502121 Muinsuskaitseamet</t>
  </si>
  <si>
    <t>Toetuse vähendus</t>
  </si>
  <si>
    <t>INVESTEERIMISTEGEVUSE KULUD</t>
  </si>
  <si>
    <t>450200 Kodumaine sihtfinantseerimine põhivara soetuseks</t>
  </si>
  <si>
    <t>04740 Üldmajanduslikud arendusprojektid</t>
  </si>
  <si>
    <t>Üldmajanduslikud arendusprojektid - maapiirkond</t>
  </si>
  <si>
    <t>1551 Hooned ja rajatised</t>
  </si>
  <si>
    <t>Helme kiriku konserveerimistööd</t>
  </si>
  <si>
    <t>Üldmajanduslikud arendusprojektid - Tõrva</t>
  </si>
  <si>
    <t>Wakepargi ost</t>
  </si>
  <si>
    <t>1556 Muu amortiseeruv materiaalne põhivara</t>
  </si>
  <si>
    <t>Kaasav eelarve</t>
  </si>
  <si>
    <t>Muu projektide kaasfinantseerimine</t>
  </si>
  <si>
    <t>Toetus "Emapuu" projektile</t>
  </si>
  <si>
    <t>155100 Hooned (v.a eluhooned) soetusmaksumuses</t>
  </si>
  <si>
    <t>Raamatukogude kiirendi projekt</t>
  </si>
  <si>
    <t>155600 Muu amortiseeruv põhivara soetusmaksumuses</t>
  </si>
  <si>
    <t>08400 Religiooni- ja muud ühiskonnateenused</t>
  </si>
  <si>
    <t>Kirik-Kammersaali hoone rek.</t>
  </si>
  <si>
    <t>LIKVIIDSED VAHENDID</t>
  </si>
  <si>
    <t>100 RAHA JA PANGAKONTOD</t>
  </si>
  <si>
    <t>Likviidsete varade muutus (2025.a.eelarve kulude katteks)</t>
  </si>
  <si>
    <t>INVESTEERIMISTEGEVUS</t>
  </si>
  <si>
    <t>Kontroll</t>
  </si>
  <si>
    <t>Muusikakooli hoone energiaauditi summa on tegevuskuludes olemas</t>
  </si>
  <si>
    <t>Teha küttesüsteemide võrdlev analüüs kõrtsihoone ja kesklinna hoonete osas (kaugküte, maaküte)</t>
  </si>
  <si>
    <t>Muusikakooli energiaauditi koostamine käib.</t>
  </si>
  <si>
    <t>Analüüsi tegemiseks on summa eelarve eelnõus olemas</t>
  </si>
  <si>
    <t>Koostada arengukava jalgpallistaadioni ehituseks. Ülesanne suunata spordikomisjoni.</t>
  </si>
  <si>
    <t>Summat eelarve eelnõusse hetkel ei lisata.</t>
  </si>
  <si>
    <t>Muutus 2.lugemine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</si>
</sst>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sz val="11"/>
      <name val="Aptos Narrow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7" fillId="0" borderId="0"/>
  </cellStyleXfs>
  <cellXfs count="166">
    <xf numFmtId="0" fontId="0" fillId="0" borderId="0" xfId="0"/>
    <xf numFmtId="0" fontId="3" fillId="0" borderId="0" xfId="1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/>
    <xf numFmtId="2" fontId="4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3" fontId="4" fillId="0" borderId="3" xfId="2" applyNumberFormat="1" applyFont="1" applyBorder="1"/>
    <xf numFmtId="3" fontId="6" fillId="0" borderId="5" xfId="2" applyNumberFormat="1" applyFont="1" applyBorder="1"/>
    <xf numFmtId="49" fontId="4" fillId="0" borderId="1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3" fontId="4" fillId="0" borderId="1" xfId="2" applyNumberFormat="1" applyFont="1" applyBorder="1"/>
    <xf numFmtId="3" fontId="6" fillId="0" borderId="2" xfId="2" applyNumberFormat="1" applyFont="1" applyBorder="1"/>
    <xf numFmtId="49" fontId="5" fillId="0" borderId="7" xfId="0" applyNumberFormat="1" applyFont="1" applyBorder="1" applyAlignment="1">
      <alignment horizontal="left" wrapText="1"/>
    </xf>
    <xf numFmtId="49" fontId="5" fillId="0" borderId="8" xfId="0" applyNumberFormat="1" applyFont="1" applyBorder="1" applyAlignment="1">
      <alignment horizontal="left" wrapText="1"/>
    </xf>
    <xf numFmtId="3" fontId="8" fillId="0" borderId="7" xfId="3" applyNumberFormat="1" applyFont="1" applyBorder="1"/>
    <xf numFmtId="3" fontId="8" fillId="0" borderId="9" xfId="3" applyNumberFormat="1" applyFont="1" applyBorder="1"/>
    <xf numFmtId="49" fontId="5" fillId="0" borderId="10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3" fontId="8" fillId="0" borderId="10" xfId="3" applyNumberFormat="1" applyFont="1" applyBorder="1"/>
    <xf numFmtId="3" fontId="8" fillId="0" borderId="12" xfId="3" applyNumberFormat="1" applyFont="1" applyBorder="1"/>
    <xf numFmtId="3" fontId="9" fillId="0" borderId="10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49" fontId="5" fillId="0" borderId="11" xfId="0" applyNumberFormat="1" applyFont="1" applyBorder="1" applyAlignment="1">
      <alignment horizontal="left"/>
    </xf>
    <xf numFmtId="3" fontId="5" fillId="0" borderId="10" xfId="2" applyNumberFormat="1" applyFont="1" applyBorder="1" applyProtection="1">
      <protection locked="0"/>
    </xf>
    <xf numFmtId="3" fontId="5" fillId="0" borderId="12" xfId="2" applyNumberFormat="1" applyFont="1" applyBorder="1" applyProtection="1">
      <protection locked="0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3" fontId="5" fillId="0" borderId="15" xfId="2" applyNumberFormat="1" applyFont="1" applyBorder="1" applyProtection="1">
      <protection locked="0"/>
    </xf>
    <xf numFmtId="3" fontId="5" fillId="0" borderId="16" xfId="2" applyNumberFormat="1" applyFont="1" applyBorder="1" applyProtection="1">
      <protection locked="0"/>
    </xf>
    <xf numFmtId="49" fontId="4" fillId="0" borderId="6" xfId="0" applyNumberFormat="1" applyFont="1" applyBorder="1" applyAlignment="1">
      <alignment horizontal="left"/>
    </xf>
    <xf numFmtId="3" fontId="6" fillId="0" borderId="1" xfId="3" applyNumberFormat="1" applyFont="1" applyBorder="1"/>
    <xf numFmtId="3" fontId="6" fillId="0" borderId="2" xfId="3" applyNumberFormat="1" applyFont="1" applyBorder="1"/>
    <xf numFmtId="0" fontId="1" fillId="0" borderId="0" xfId="0" applyFont="1"/>
    <xf numFmtId="3" fontId="5" fillId="0" borderId="7" xfId="2" applyNumberFormat="1" applyFont="1" applyBorder="1" applyProtection="1">
      <protection locked="0"/>
    </xf>
    <xf numFmtId="3" fontId="5" fillId="0" borderId="9" xfId="2" applyNumberFormat="1" applyFont="1" applyBorder="1" applyProtection="1">
      <protection locked="0"/>
    </xf>
    <xf numFmtId="49" fontId="10" fillId="0" borderId="13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left"/>
    </xf>
    <xf numFmtId="3" fontId="5" fillId="0" borderId="13" xfId="2" applyNumberFormat="1" applyFont="1" applyBorder="1" applyProtection="1">
      <protection locked="0"/>
    </xf>
    <xf numFmtId="3" fontId="5" fillId="0" borderId="17" xfId="2" applyNumberFormat="1" applyFont="1" applyBorder="1" applyProtection="1">
      <protection locked="0"/>
    </xf>
    <xf numFmtId="3" fontId="6" fillId="0" borderId="1" xfId="2" applyNumberFormat="1" applyFont="1" applyBorder="1"/>
    <xf numFmtId="49" fontId="11" fillId="0" borderId="11" xfId="0" applyNumberFormat="1" applyFont="1" applyBorder="1" applyAlignment="1">
      <alignment horizontal="left" wrapText="1"/>
    </xf>
    <xf numFmtId="3" fontId="4" fillId="0" borderId="2" xfId="2" applyNumberFormat="1" applyFont="1" applyBorder="1"/>
    <xf numFmtId="49" fontId="12" fillId="0" borderId="8" xfId="0" applyNumberFormat="1" applyFont="1" applyBorder="1" applyAlignment="1">
      <alignment horizontal="left" wrapText="1"/>
    </xf>
    <xf numFmtId="3" fontId="13" fillId="0" borderId="7" xfId="2" applyNumberFormat="1" applyFont="1" applyBorder="1" applyProtection="1">
      <protection locked="0"/>
    </xf>
    <xf numFmtId="3" fontId="13" fillId="0" borderId="9" xfId="2" applyNumberFormat="1" applyFont="1" applyBorder="1" applyProtection="1">
      <protection locked="0"/>
    </xf>
    <xf numFmtId="49" fontId="5" fillId="0" borderId="15" xfId="0" applyNumberFormat="1" applyFont="1" applyBorder="1" applyAlignment="1">
      <alignment horizontal="left" wrapText="1"/>
    </xf>
    <xf numFmtId="49" fontId="12" fillId="0" borderId="18" xfId="0" applyNumberFormat="1" applyFont="1" applyBorder="1" applyAlignment="1">
      <alignment horizontal="left"/>
    </xf>
    <xf numFmtId="3" fontId="3" fillId="0" borderId="7" xfId="3" applyNumberFormat="1" applyFont="1" applyBorder="1"/>
    <xf numFmtId="3" fontId="6" fillId="0" borderId="19" xfId="2" applyNumberFormat="1" applyFont="1" applyBorder="1"/>
    <xf numFmtId="3" fontId="3" fillId="0" borderId="9" xfId="3" applyNumberFormat="1" applyFont="1" applyBorder="1"/>
    <xf numFmtId="3" fontId="3" fillId="0" borderId="10" xfId="3" applyNumberFormat="1" applyFont="1" applyBorder="1"/>
    <xf numFmtId="3" fontId="3" fillId="0" borderId="12" xfId="3" applyNumberFormat="1" applyFont="1" applyBorder="1"/>
    <xf numFmtId="3" fontId="3" fillId="0" borderId="13" xfId="3" applyNumberFormat="1" applyFont="1" applyBorder="1"/>
    <xf numFmtId="3" fontId="3" fillId="0" borderId="17" xfId="3" applyNumberFormat="1" applyFont="1" applyBorder="1"/>
    <xf numFmtId="49" fontId="6" fillId="0" borderId="1" xfId="0" applyNumberFormat="1" applyFont="1" applyBorder="1" applyAlignment="1">
      <alignment horizontal="left" wrapText="1"/>
    </xf>
    <xf numFmtId="49" fontId="6" fillId="0" borderId="6" xfId="0" applyNumberFormat="1" applyFont="1" applyBorder="1" applyAlignment="1">
      <alignment horizontal="left"/>
    </xf>
    <xf numFmtId="3" fontId="6" fillId="0" borderId="1" xfId="1" applyNumberFormat="1" applyFont="1" applyBorder="1"/>
    <xf numFmtId="3" fontId="6" fillId="0" borderId="2" xfId="1" applyNumberFormat="1" applyFont="1" applyBorder="1"/>
    <xf numFmtId="0" fontId="15" fillId="0" borderId="0" xfId="0" applyFont="1"/>
    <xf numFmtId="49" fontId="16" fillId="0" borderId="6" xfId="0" applyNumberFormat="1" applyFont="1" applyBorder="1" applyAlignment="1">
      <alignment horizontal="left"/>
    </xf>
    <xf numFmtId="3" fontId="13" fillId="0" borderId="10" xfId="2" applyNumberFormat="1" applyFont="1" applyBorder="1" applyProtection="1">
      <protection locked="0"/>
    </xf>
    <xf numFmtId="3" fontId="13" fillId="0" borderId="10" xfId="1" applyNumberFormat="1" applyFont="1" applyBorder="1"/>
    <xf numFmtId="3" fontId="13" fillId="0" borderId="12" xfId="1" applyNumberFormat="1" applyFont="1" applyBorder="1"/>
    <xf numFmtId="3" fontId="13" fillId="0" borderId="12" xfId="2" applyNumberFormat="1" applyFont="1" applyBorder="1" applyProtection="1">
      <protection locked="0"/>
    </xf>
    <xf numFmtId="49" fontId="17" fillId="0" borderId="6" xfId="0" applyNumberFormat="1" applyFont="1" applyBorder="1" applyAlignment="1">
      <alignment horizontal="left" wrapText="1"/>
    </xf>
    <xf numFmtId="3" fontId="13" fillId="0" borderId="7" xfId="1" applyNumberFormat="1" applyFont="1" applyBorder="1" applyProtection="1">
      <protection locked="0"/>
    </xf>
    <xf numFmtId="3" fontId="13" fillId="0" borderId="9" xfId="1" applyNumberFormat="1" applyFont="1" applyBorder="1" applyProtection="1">
      <protection locked="0"/>
    </xf>
    <xf numFmtId="49" fontId="4" fillId="0" borderId="21" xfId="0" applyNumberFormat="1" applyFont="1" applyBorder="1" applyAlignment="1">
      <alignment horizontal="left" wrapText="1"/>
    </xf>
    <xf numFmtId="49" fontId="16" fillId="0" borderId="22" xfId="0" applyNumberFormat="1" applyFont="1" applyBorder="1" applyAlignment="1">
      <alignment horizontal="left" vertical="top" wrapText="1"/>
    </xf>
    <xf numFmtId="3" fontId="13" fillId="0" borderId="19" xfId="1" applyNumberFormat="1" applyFont="1" applyBorder="1" applyProtection="1">
      <protection locked="0"/>
    </xf>
    <xf numFmtId="3" fontId="13" fillId="0" borderId="20" xfId="1" applyNumberFormat="1" applyFont="1" applyBorder="1" applyProtection="1">
      <protection locked="0"/>
    </xf>
    <xf numFmtId="49" fontId="4" fillId="0" borderId="23" xfId="0" applyNumberFormat="1" applyFont="1" applyBorder="1" applyAlignment="1">
      <alignment horizontal="left" wrapText="1"/>
    </xf>
    <xf numFmtId="49" fontId="16" fillId="0" borderId="24" xfId="0" applyNumberFormat="1" applyFont="1" applyBorder="1" applyAlignment="1">
      <alignment horizontal="left" vertical="top" wrapText="1"/>
    </xf>
    <xf numFmtId="3" fontId="5" fillId="0" borderId="25" xfId="2" applyNumberFormat="1" applyFont="1" applyBorder="1" applyProtection="1">
      <protection locked="0"/>
    </xf>
    <xf numFmtId="49" fontId="5" fillId="0" borderId="26" xfId="0" applyNumberFormat="1" applyFont="1" applyBorder="1" applyAlignment="1">
      <alignment horizontal="left" wrapText="1"/>
    </xf>
    <xf numFmtId="49" fontId="18" fillId="0" borderId="27" xfId="0" applyNumberFormat="1" applyFont="1" applyBorder="1" applyAlignment="1">
      <alignment horizontal="right" wrapText="1"/>
    </xf>
    <xf numFmtId="3" fontId="13" fillId="3" borderId="1" xfId="1" applyNumberFormat="1" applyFont="1" applyFill="1" applyBorder="1"/>
    <xf numFmtId="3" fontId="13" fillId="3" borderId="2" xfId="1" applyNumberFormat="1" applyFont="1" applyFill="1" applyBorder="1"/>
    <xf numFmtId="49" fontId="17" fillId="0" borderId="24" xfId="0" applyNumberFormat="1" applyFont="1" applyBorder="1" applyAlignment="1">
      <alignment horizontal="left" wrapText="1"/>
    </xf>
    <xf numFmtId="4" fontId="0" fillId="0" borderId="0" xfId="0" applyNumberFormat="1"/>
    <xf numFmtId="49" fontId="4" fillId="0" borderId="28" xfId="0" applyNumberFormat="1" applyFont="1" applyBorder="1" applyAlignment="1">
      <alignment horizontal="left" wrapText="1"/>
    </xf>
    <xf numFmtId="49" fontId="4" fillId="0" borderId="29" xfId="0" applyNumberFormat="1" applyFont="1" applyBorder="1" applyAlignment="1">
      <alignment horizontal="left"/>
    </xf>
    <xf numFmtId="3" fontId="6" fillId="0" borderId="3" xfId="1" applyNumberFormat="1" applyFont="1" applyBorder="1"/>
    <xf numFmtId="3" fontId="6" fillId="0" borderId="5" xfId="1" applyNumberFormat="1" applyFont="1" applyBorder="1"/>
    <xf numFmtId="49" fontId="13" fillId="0" borderId="10" xfId="0" applyNumberFormat="1" applyFont="1" applyBorder="1" applyAlignment="1">
      <alignment horizontal="left" wrapText="1"/>
    </xf>
    <xf numFmtId="49" fontId="13" fillId="0" borderId="11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left"/>
    </xf>
    <xf numFmtId="49" fontId="4" fillId="0" borderId="30" xfId="0" applyNumberFormat="1" applyFont="1" applyBorder="1" applyAlignment="1">
      <alignment horizontal="left" wrapText="1"/>
    </xf>
    <xf numFmtId="49" fontId="4" fillId="0" borderId="31" xfId="0" applyNumberFormat="1" applyFont="1" applyBorder="1" applyAlignment="1">
      <alignment horizontal="left" wrapText="1"/>
    </xf>
    <xf numFmtId="3" fontId="6" fillId="0" borderId="30" xfId="2" applyNumberFormat="1" applyFont="1" applyBorder="1" applyProtection="1">
      <protection locked="0"/>
    </xf>
    <xf numFmtId="3" fontId="6" fillId="0" borderId="25" xfId="2" applyNumberFormat="1" applyFont="1" applyBorder="1" applyProtection="1">
      <protection locked="0"/>
    </xf>
    <xf numFmtId="3" fontId="6" fillId="0" borderId="30" xfId="1" applyNumberFormat="1" applyFont="1" applyBorder="1"/>
    <xf numFmtId="3" fontId="6" fillId="0" borderId="25" xfId="1" applyNumberFormat="1" applyFont="1" applyBorder="1"/>
    <xf numFmtId="49" fontId="12" fillId="0" borderId="11" xfId="0" applyNumberFormat="1" applyFont="1" applyBorder="1" applyAlignment="1">
      <alignment horizontal="left"/>
    </xf>
    <xf numFmtId="3" fontId="13" fillId="0" borderId="10" xfId="1" applyNumberFormat="1" applyFont="1" applyBorder="1" applyProtection="1">
      <protection locked="0"/>
    </xf>
    <xf numFmtId="3" fontId="13" fillId="0" borderId="12" xfId="1" applyNumberFormat="1" applyFont="1" applyBorder="1" applyProtection="1">
      <protection locked="0"/>
    </xf>
    <xf numFmtId="49" fontId="12" fillId="0" borderId="11" xfId="0" applyNumberFormat="1" applyFont="1" applyBorder="1" applyAlignment="1">
      <alignment horizontal="left" wrapText="1"/>
    </xf>
    <xf numFmtId="49" fontId="12" fillId="0" borderId="11" xfId="0" applyNumberFormat="1" applyFont="1" applyBorder="1" applyAlignment="1">
      <alignment wrapText="1"/>
    </xf>
    <xf numFmtId="49" fontId="4" fillId="0" borderId="31" xfId="0" applyNumberFormat="1" applyFont="1" applyBorder="1" applyAlignment="1">
      <alignment horizontal="left"/>
    </xf>
    <xf numFmtId="49" fontId="10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/>
    </xf>
    <xf numFmtId="0" fontId="19" fillId="0" borderId="11" xfId="2" applyFont="1" applyBorder="1" applyAlignment="1">
      <alignment horizontal="left"/>
    </xf>
    <xf numFmtId="49" fontId="11" fillId="0" borderId="10" xfId="0" applyNumberFormat="1" applyFont="1" applyBorder="1" applyAlignment="1">
      <alignment horizontal="left" wrapText="1"/>
    </xf>
    <xf numFmtId="49" fontId="16" fillId="0" borderId="11" xfId="0" applyNumberFormat="1" applyFont="1" applyBorder="1" applyAlignment="1">
      <alignment horizontal="left"/>
    </xf>
    <xf numFmtId="49" fontId="12" fillId="0" borderId="14" xfId="0" applyNumberFormat="1" applyFont="1" applyBorder="1" applyAlignment="1">
      <alignment horizontal="left"/>
    </xf>
    <xf numFmtId="3" fontId="14" fillId="0" borderId="13" xfId="3" applyNumberFormat="1" applyFont="1" applyBorder="1"/>
    <xf numFmtId="3" fontId="14" fillId="0" borderId="17" xfId="3" applyNumberFormat="1" applyFont="1" applyBorder="1"/>
    <xf numFmtId="49" fontId="12" fillId="0" borderId="32" xfId="0" applyNumberFormat="1" applyFont="1" applyBorder="1" applyAlignment="1">
      <alignment horizontal="left" wrapText="1"/>
    </xf>
    <xf numFmtId="3" fontId="3" fillId="0" borderId="32" xfId="3" applyNumberFormat="1" applyFont="1" applyBorder="1"/>
    <xf numFmtId="49" fontId="12" fillId="0" borderId="33" xfId="0" applyNumberFormat="1" applyFont="1" applyBorder="1" applyAlignment="1">
      <alignment horizontal="left" wrapText="1"/>
    </xf>
    <xf numFmtId="3" fontId="14" fillId="0" borderId="33" xfId="3" applyNumberFormat="1" applyFont="1" applyBorder="1"/>
    <xf numFmtId="3" fontId="13" fillId="0" borderId="25" xfId="1" applyNumberFormat="1" applyFont="1" applyBorder="1" applyProtection="1">
      <protection locked="0"/>
    </xf>
    <xf numFmtId="3" fontId="20" fillId="0" borderId="7" xfId="3" applyNumberFormat="1" applyFont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left" wrapText="1"/>
    </xf>
    <xf numFmtId="49" fontId="12" fillId="4" borderId="11" xfId="0" applyNumberFormat="1" applyFont="1" applyFill="1" applyBorder="1" applyAlignment="1">
      <alignment horizontal="left"/>
    </xf>
    <xf numFmtId="3" fontId="5" fillId="4" borderId="10" xfId="2" applyNumberFormat="1" applyFont="1" applyFill="1" applyBorder="1" applyProtection="1">
      <protection locked="0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32" xfId="0" applyFont="1" applyBorder="1" applyAlignment="1">
      <alignment horizontal="center"/>
    </xf>
    <xf numFmtId="0" fontId="22" fillId="0" borderId="32" xfId="0" applyFont="1" applyBorder="1"/>
    <xf numFmtId="0" fontId="22" fillId="0" borderId="32" xfId="0" applyFont="1" applyBorder="1" applyAlignment="1">
      <alignment wrapText="1"/>
    </xf>
    <xf numFmtId="49" fontId="21" fillId="0" borderId="32" xfId="0" applyNumberFormat="1" applyFont="1" applyBorder="1"/>
    <xf numFmtId="0" fontId="21" fillId="0" borderId="32" xfId="0" applyFont="1" applyBorder="1"/>
    <xf numFmtId="0" fontId="21" fillId="0" borderId="32" xfId="0" applyFont="1" applyBorder="1" applyAlignment="1">
      <alignment wrapText="1"/>
    </xf>
    <xf numFmtId="3" fontId="21" fillId="0" borderId="32" xfId="0" applyNumberFormat="1" applyFont="1" applyBorder="1"/>
    <xf numFmtId="0" fontId="21" fillId="0" borderId="0" xfId="0" applyFont="1"/>
    <xf numFmtId="3" fontId="23" fillId="0" borderId="32" xfId="0" applyNumberFormat="1" applyFont="1" applyBorder="1"/>
    <xf numFmtId="0" fontId="23" fillId="0" borderId="0" xfId="0" applyFont="1"/>
    <xf numFmtId="0" fontId="8" fillId="0" borderId="0" xfId="0" applyFont="1" applyAlignment="1">
      <alignment textRotation="90"/>
    </xf>
    <xf numFmtId="0" fontId="24" fillId="0" borderId="0" xfId="0" applyFont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25" fillId="0" borderId="0" xfId="0" applyFont="1"/>
    <xf numFmtId="0" fontId="20" fillId="0" borderId="0" xfId="0" applyFont="1"/>
    <xf numFmtId="4" fontId="20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14" fillId="0" borderId="0" xfId="0" applyFont="1"/>
    <xf numFmtId="4" fontId="25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5" fillId="5" borderId="0" xfId="0" applyFont="1" applyFill="1"/>
    <xf numFmtId="4" fontId="26" fillId="5" borderId="0" xfId="0" applyNumberFormat="1" applyFont="1" applyFill="1" applyAlignment="1">
      <alignment horizontal="right"/>
    </xf>
    <xf numFmtId="4" fontId="24" fillId="0" borderId="0" xfId="0" applyNumberFormat="1" applyFont="1"/>
    <xf numFmtId="4" fontId="25" fillId="5" borderId="0" xfId="0" applyNumberFormat="1" applyFont="1" applyFill="1"/>
    <xf numFmtId="0" fontId="26" fillId="6" borderId="0" xfId="0" applyFont="1" applyFill="1"/>
    <xf numFmtId="0" fontId="29" fillId="6" borderId="0" xfId="0" applyFont="1" applyFill="1"/>
    <xf numFmtId="0" fontId="25" fillId="6" borderId="0" xfId="0" applyFont="1" applyFill="1"/>
    <xf numFmtId="4" fontId="26" fillId="6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0" xfId="0" applyNumberFormat="1" applyFont="1" applyAlignment="1">
      <alignment horizontal="right"/>
    </xf>
    <xf numFmtId="3" fontId="5" fillId="0" borderId="11" xfId="2" applyNumberFormat="1" applyFont="1" applyBorder="1" applyProtection="1">
      <protection locked="0"/>
    </xf>
    <xf numFmtId="3" fontId="13" fillId="0" borderId="11" xfId="2" applyNumberFormat="1" applyFont="1" applyBorder="1" applyProtection="1">
      <protection locked="0"/>
    </xf>
    <xf numFmtId="3" fontId="6" fillId="0" borderId="31" xfId="2" applyNumberFormat="1" applyFont="1" applyBorder="1" applyProtection="1">
      <protection locked="0"/>
    </xf>
    <xf numFmtId="3" fontId="6" fillId="0" borderId="31" xfId="1" applyNumberFormat="1" applyFont="1" applyBorder="1"/>
    <xf numFmtId="3" fontId="13" fillId="0" borderId="11" xfId="1" applyNumberFormat="1" applyFont="1" applyBorder="1"/>
    <xf numFmtId="3" fontId="13" fillId="0" borderId="11" xfId="1" applyNumberFormat="1" applyFont="1" applyBorder="1" applyProtection="1">
      <protection locked="0"/>
    </xf>
    <xf numFmtId="3" fontId="5" fillId="0" borderId="18" xfId="2" applyNumberFormat="1" applyFont="1" applyBorder="1" applyProtection="1">
      <protection locked="0"/>
    </xf>
    <xf numFmtId="3" fontId="8" fillId="0" borderId="32" xfId="3" applyNumberFormat="1" applyFont="1" applyBorder="1"/>
    <xf numFmtId="3" fontId="6" fillId="0" borderId="32" xfId="2" applyNumberFormat="1" applyFont="1" applyBorder="1" applyProtection="1">
      <protection locked="0"/>
    </xf>
    <xf numFmtId="3" fontId="6" fillId="0" borderId="32" xfId="1" applyNumberFormat="1" applyFont="1" applyBorder="1"/>
    <xf numFmtId="3" fontId="5" fillId="0" borderId="32" xfId="2" applyNumberFormat="1" applyFont="1" applyBorder="1" applyProtection="1">
      <protection locked="0"/>
    </xf>
    <xf numFmtId="3" fontId="13" fillId="0" borderId="32" xfId="1" applyNumberFormat="1" applyFont="1" applyBorder="1"/>
    <xf numFmtId="3" fontId="13" fillId="0" borderId="32" xfId="1" applyNumberFormat="1" applyFont="1" applyBorder="1" applyProtection="1">
      <protection locked="0"/>
    </xf>
  </cellXfs>
  <cellStyles count="4">
    <cellStyle name="Normaallaad" xfId="0" builtinId="0"/>
    <cellStyle name="Normal 2" xfId="1" xr:uid="{CB439A02-6B75-47A6-A2A9-B70FA53243A6}"/>
    <cellStyle name="Normal 3" xfId="3" xr:uid="{74191D24-BE8A-4790-8415-48F763A9E934}"/>
    <cellStyle name="Normal_Sheet1 2" xfId="2" xr:uid="{9CFE5B96-439C-4D6B-A490-9A21572C4909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C065-7B7A-420B-BB2D-F4E58DD1D5E6}">
  <dimension ref="A1:K160"/>
  <sheetViews>
    <sheetView zoomScale="115" zoomScaleNormal="115" workbookViewId="0">
      <selection activeCell="B3" sqref="B3"/>
    </sheetView>
  </sheetViews>
  <sheetFormatPr defaultRowHeight="14.25" x14ac:dyDescent="0.45"/>
  <cols>
    <col min="1" max="1" width="8" customWidth="1"/>
    <col min="2" max="2" width="36.46484375" customWidth="1"/>
    <col min="3" max="5" width="14" customWidth="1"/>
    <col min="6" max="7" width="13.86328125" customWidth="1"/>
    <col min="8" max="8" width="13.53125" customWidth="1"/>
    <col min="9" max="9" width="13.19921875" customWidth="1"/>
    <col min="10" max="10" width="12.86328125" customWidth="1"/>
    <col min="11" max="11" width="13.46484375" customWidth="1"/>
  </cols>
  <sheetData>
    <row r="1" spans="1:8" ht="15.75" customHeight="1" x14ac:dyDescent="0.45">
      <c r="F1" s="1"/>
      <c r="G1" s="1"/>
      <c r="H1" s="1"/>
    </row>
    <row r="2" spans="1:8" ht="15.75" customHeight="1" x14ac:dyDescent="0.45">
      <c r="F2" s="1"/>
      <c r="G2" s="1"/>
      <c r="H2" s="1"/>
    </row>
    <row r="3" spans="1:8" ht="15.75" customHeight="1" x14ac:dyDescent="0.45">
      <c r="F3" s="1"/>
      <c r="G3" s="1"/>
      <c r="H3" s="1"/>
    </row>
    <row r="4" spans="1:8" ht="15.75" customHeight="1" thickBot="1" x14ac:dyDescent="0.5">
      <c r="A4" s="2" t="s">
        <v>290</v>
      </c>
      <c r="B4" s="3"/>
      <c r="C4" s="3"/>
      <c r="D4" s="3"/>
      <c r="E4" s="3"/>
      <c r="F4" s="1"/>
      <c r="G4" s="1"/>
      <c r="H4" s="1"/>
    </row>
    <row r="5" spans="1:8" ht="43.5" customHeight="1" thickBot="1" x14ac:dyDescent="0.5">
      <c r="A5" s="3"/>
      <c r="B5" s="4"/>
      <c r="C5" s="5" t="s">
        <v>270</v>
      </c>
      <c r="D5" s="5" t="s">
        <v>398</v>
      </c>
      <c r="E5" s="5" t="s">
        <v>271</v>
      </c>
      <c r="F5" s="5" t="s">
        <v>0</v>
      </c>
      <c r="G5" s="115" t="s">
        <v>269</v>
      </c>
      <c r="H5" s="115" t="s">
        <v>1</v>
      </c>
    </row>
    <row r="6" spans="1:8" ht="15.75" customHeight="1" thickBot="1" x14ac:dyDescent="0.5">
      <c r="A6" s="6"/>
      <c r="B6" s="7" t="s">
        <v>2</v>
      </c>
      <c r="C6" s="8">
        <f t="shared" ref="C6:H6" si="0">C7+C14+C15+C19</f>
        <v>12019664</v>
      </c>
      <c r="D6" s="8">
        <f t="shared" si="0"/>
        <v>94797</v>
      </c>
      <c r="E6" s="8">
        <f t="shared" si="0"/>
        <v>12114461</v>
      </c>
      <c r="F6" s="8">
        <f t="shared" si="0"/>
        <v>11829051</v>
      </c>
      <c r="G6" s="8">
        <f t="shared" si="0"/>
        <v>11988262</v>
      </c>
      <c r="H6" s="9">
        <f t="shared" si="0"/>
        <v>11058465</v>
      </c>
    </row>
    <row r="7" spans="1:8" ht="15.75" customHeight="1" thickBot="1" x14ac:dyDescent="0.5">
      <c r="A7" s="10" t="s">
        <v>3</v>
      </c>
      <c r="B7" s="11" t="s">
        <v>4</v>
      </c>
      <c r="C7" s="12">
        <f t="shared" ref="C7:H7" si="1">SUM(C8:C13)</f>
        <v>6886500</v>
      </c>
      <c r="D7" s="12">
        <f t="shared" si="1"/>
        <v>30000</v>
      </c>
      <c r="E7" s="12">
        <f t="shared" si="1"/>
        <v>6916500</v>
      </c>
      <c r="F7" s="12">
        <f t="shared" si="1"/>
        <v>6438000</v>
      </c>
      <c r="G7" s="12">
        <f t="shared" si="1"/>
        <v>6569668</v>
      </c>
      <c r="H7" s="13">
        <f t="shared" si="1"/>
        <v>5835678</v>
      </c>
    </row>
    <row r="8" spans="1:8" ht="15.75" customHeight="1" x14ac:dyDescent="0.45">
      <c r="A8" s="14" t="s">
        <v>5</v>
      </c>
      <c r="B8" s="15" t="s">
        <v>6</v>
      </c>
      <c r="C8" s="16">
        <v>6485000</v>
      </c>
      <c r="D8" s="16"/>
      <c r="E8" s="16">
        <f>C8+D8</f>
        <v>6485000</v>
      </c>
      <c r="F8" s="16">
        <v>6120000</v>
      </c>
      <c r="G8" s="17">
        <v>6240111</v>
      </c>
      <c r="H8" s="17">
        <v>5528654</v>
      </c>
    </row>
    <row r="9" spans="1:8" ht="15.75" customHeight="1" x14ac:dyDescent="0.45">
      <c r="A9" s="18" t="s">
        <v>7</v>
      </c>
      <c r="B9" s="19" t="s">
        <v>8</v>
      </c>
      <c r="C9" s="20">
        <v>400000</v>
      </c>
      <c r="D9" s="20">
        <v>30000</v>
      </c>
      <c r="E9" s="16">
        <f>C9+D9</f>
        <v>430000</v>
      </c>
      <c r="F9" s="20">
        <v>317000</v>
      </c>
      <c r="G9" s="21">
        <v>328023</v>
      </c>
      <c r="H9" s="21">
        <v>306079</v>
      </c>
    </row>
    <row r="10" spans="1:8" ht="15.75" customHeight="1" x14ac:dyDescent="0.45">
      <c r="A10" s="18" t="s">
        <v>9</v>
      </c>
      <c r="B10" s="19" t="s">
        <v>10</v>
      </c>
      <c r="C10" s="22"/>
      <c r="D10" s="22"/>
      <c r="E10" s="22"/>
      <c r="F10" s="22"/>
      <c r="G10" s="23"/>
      <c r="H10" s="23"/>
    </row>
    <row r="11" spans="1:8" ht="15.75" customHeight="1" x14ac:dyDescent="0.45">
      <c r="A11" s="18" t="s">
        <v>11</v>
      </c>
      <c r="B11" s="19" t="s">
        <v>12</v>
      </c>
      <c r="C11" s="20">
        <v>1500</v>
      </c>
      <c r="D11" s="20"/>
      <c r="E11" s="16">
        <f>C11+D11</f>
        <v>1500</v>
      </c>
      <c r="F11" s="20">
        <v>1000</v>
      </c>
      <c r="G11" s="21">
        <v>1534</v>
      </c>
      <c r="H11" s="21">
        <v>945</v>
      </c>
    </row>
    <row r="12" spans="1:8" ht="15.75" customHeight="1" x14ac:dyDescent="0.45">
      <c r="A12" s="18" t="s">
        <v>13</v>
      </c>
      <c r="B12" s="24" t="s">
        <v>14</v>
      </c>
      <c r="C12" s="25"/>
      <c r="D12" s="25"/>
      <c r="E12" s="25"/>
      <c r="F12" s="25"/>
      <c r="G12" s="26"/>
      <c r="H12" s="26"/>
    </row>
    <row r="13" spans="1:8" ht="15.75" customHeight="1" thickBot="1" x14ac:dyDescent="0.5">
      <c r="A13" s="27" t="s">
        <v>15</v>
      </c>
      <c r="B13" s="28" t="s">
        <v>16</v>
      </c>
      <c r="C13" s="29"/>
      <c r="D13" s="29"/>
      <c r="E13" s="29"/>
      <c r="F13" s="29"/>
      <c r="G13" s="30"/>
      <c r="H13" s="30"/>
    </row>
    <row r="14" spans="1:8" s="34" customFormat="1" ht="15.75" customHeight="1" thickBot="1" x14ac:dyDescent="0.5">
      <c r="A14" s="11" t="s">
        <v>17</v>
      </c>
      <c r="B14" s="31" t="s">
        <v>18</v>
      </c>
      <c r="C14" s="32">
        <v>411286</v>
      </c>
      <c r="D14" s="32">
        <v>35000</v>
      </c>
      <c r="E14" s="114">
        <f>C14+D14</f>
        <v>446286</v>
      </c>
      <c r="F14" s="32">
        <v>453066</v>
      </c>
      <c r="G14" s="33">
        <v>441179</v>
      </c>
      <c r="H14" s="33">
        <v>578603</v>
      </c>
    </row>
    <row r="15" spans="1:8" ht="15.75" customHeight="1" thickBot="1" x14ac:dyDescent="0.5">
      <c r="A15" s="10"/>
      <c r="B15" s="11" t="s">
        <v>19</v>
      </c>
      <c r="C15" s="12">
        <f>C16+C17+C18</f>
        <v>4696378</v>
      </c>
      <c r="D15" s="12">
        <f t="shared" ref="D15:E15" si="2">D16+D17+D18</f>
        <v>29797</v>
      </c>
      <c r="E15" s="12">
        <f t="shared" si="2"/>
        <v>4726175</v>
      </c>
      <c r="F15" s="12">
        <f>F16+F17+F18</f>
        <v>4912485</v>
      </c>
      <c r="G15" s="12">
        <f>G16+G17+G18</f>
        <v>4936981</v>
      </c>
      <c r="H15" s="13">
        <f>H16+H17+H18</f>
        <v>4568802</v>
      </c>
    </row>
    <row r="16" spans="1:8" ht="15.75" customHeight="1" x14ac:dyDescent="0.45">
      <c r="A16" s="14" t="s">
        <v>20</v>
      </c>
      <c r="B16" s="15" t="s">
        <v>21</v>
      </c>
      <c r="C16" s="35">
        <v>1463000</v>
      </c>
      <c r="D16" s="35">
        <v>3269</v>
      </c>
      <c r="E16" s="16">
        <f t="shared" ref="E16:E18" si="3">C16+D16</f>
        <v>1466269</v>
      </c>
      <c r="F16" s="35">
        <v>1420614</v>
      </c>
      <c r="G16" s="36">
        <v>1420614</v>
      </c>
      <c r="H16" s="36">
        <v>953532</v>
      </c>
    </row>
    <row r="17" spans="1:8" ht="15.75" customHeight="1" x14ac:dyDescent="0.45">
      <c r="A17" s="18" t="s">
        <v>22</v>
      </c>
      <c r="B17" s="19" t="s">
        <v>23</v>
      </c>
      <c r="C17" s="25">
        <v>3026676</v>
      </c>
      <c r="D17" s="25">
        <v>-122726</v>
      </c>
      <c r="E17" s="16">
        <f t="shared" si="3"/>
        <v>2903950</v>
      </c>
      <c r="F17" s="25">
        <v>2961535</v>
      </c>
      <c r="G17" s="26">
        <v>2961535</v>
      </c>
      <c r="H17" s="26">
        <v>3294546</v>
      </c>
    </row>
    <row r="18" spans="1:8" ht="15.75" customHeight="1" thickBot="1" x14ac:dyDescent="0.5">
      <c r="A18" s="37" t="s">
        <v>24</v>
      </c>
      <c r="B18" s="38" t="s">
        <v>25</v>
      </c>
      <c r="C18" s="39">
        <v>206702</v>
      </c>
      <c r="D18" s="39">
        <f>95324+34749+19181</f>
        <v>149254</v>
      </c>
      <c r="E18" s="16">
        <f t="shared" si="3"/>
        <v>355956</v>
      </c>
      <c r="F18" s="39">
        <v>530336</v>
      </c>
      <c r="G18" s="40">
        <v>554832</v>
      </c>
      <c r="H18" s="40">
        <v>320724</v>
      </c>
    </row>
    <row r="19" spans="1:8" ht="15.75" customHeight="1" thickBot="1" x14ac:dyDescent="0.5">
      <c r="A19" s="10"/>
      <c r="B19" s="11" t="s">
        <v>26</v>
      </c>
      <c r="C19" s="41">
        <f>SUM(C20:C23)</f>
        <v>25500</v>
      </c>
      <c r="D19" s="41">
        <f t="shared" ref="D19:E19" si="4">SUM(D20:D23)</f>
        <v>0</v>
      </c>
      <c r="E19" s="41">
        <f t="shared" si="4"/>
        <v>25500</v>
      </c>
      <c r="F19" s="41">
        <f>SUM(F20:F23)</f>
        <v>25500</v>
      </c>
      <c r="G19" s="41">
        <f>SUM(G20:G23)</f>
        <v>40434</v>
      </c>
      <c r="H19" s="13">
        <f>SUM(H20:H23)</f>
        <v>75382</v>
      </c>
    </row>
    <row r="20" spans="1:8" ht="15.75" customHeight="1" x14ac:dyDescent="0.45">
      <c r="A20" s="14" t="s">
        <v>27</v>
      </c>
      <c r="B20" s="15" t="s">
        <v>28</v>
      </c>
      <c r="C20" s="35"/>
      <c r="D20" s="35"/>
      <c r="E20" s="35"/>
      <c r="F20" s="35"/>
      <c r="G20" s="36"/>
      <c r="H20" s="36"/>
    </row>
    <row r="21" spans="1:8" ht="15.75" customHeight="1" x14ac:dyDescent="0.45">
      <c r="A21" s="18" t="s">
        <v>29</v>
      </c>
      <c r="B21" s="24" t="s">
        <v>30</v>
      </c>
      <c r="C21" s="25">
        <v>17000</v>
      </c>
      <c r="D21" s="25"/>
      <c r="E21" s="16">
        <f>C21+D21</f>
        <v>17000</v>
      </c>
      <c r="F21" s="25">
        <v>17000</v>
      </c>
      <c r="G21" s="26">
        <v>17536</v>
      </c>
      <c r="H21" s="26">
        <v>17916</v>
      </c>
    </row>
    <row r="22" spans="1:8" ht="20.100000000000001" customHeight="1" x14ac:dyDescent="0.45">
      <c r="A22" s="18" t="s">
        <v>31</v>
      </c>
      <c r="B22" s="42" t="s">
        <v>32</v>
      </c>
      <c r="C22" s="25"/>
      <c r="D22" s="25"/>
      <c r="E22" s="25"/>
      <c r="F22" s="25"/>
      <c r="G22" s="26"/>
      <c r="H22" s="26"/>
    </row>
    <row r="23" spans="1:8" ht="15.75" customHeight="1" thickBot="1" x14ac:dyDescent="0.5">
      <c r="A23" s="27" t="s">
        <v>33</v>
      </c>
      <c r="B23" s="28" t="s">
        <v>26</v>
      </c>
      <c r="C23" s="39">
        <v>8500</v>
      </c>
      <c r="D23" s="39"/>
      <c r="E23" s="16">
        <f>C23+D23</f>
        <v>8500</v>
      </c>
      <c r="F23" s="39">
        <v>8500</v>
      </c>
      <c r="G23" s="40">
        <v>22898</v>
      </c>
      <c r="H23" s="26">
        <v>57466</v>
      </c>
    </row>
    <row r="24" spans="1:8" ht="15.75" customHeight="1" thickBot="1" x14ac:dyDescent="0.5">
      <c r="A24" s="10"/>
      <c r="B24" s="31" t="s">
        <v>34</v>
      </c>
      <c r="C24" s="12">
        <f>C25+C30</f>
        <v>11276530</v>
      </c>
      <c r="D24" s="12">
        <f t="shared" ref="D24:E24" si="5">D25+D30</f>
        <v>73049</v>
      </c>
      <c r="E24" s="12">
        <f t="shared" si="5"/>
        <v>11349579</v>
      </c>
      <c r="F24" s="12">
        <f>F25+F30</f>
        <v>10870403</v>
      </c>
      <c r="G24" s="12">
        <f>G25+G30</f>
        <v>10782703</v>
      </c>
      <c r="H24" s="43">
        <f>H25+H30</f>
        <v>10390531</v>
      </c>
    </row>
    <row r="25" spans="1:8" ht="15.75" customHeight="1" thickBot="1" x14ac:dyDescent="0.5">
      <c r="A25" s="10"/>
      <c r="B25" s="31" t="s">
        <v>35</v>
      </c>
      <c r="C25" s="12">
        <f>C26+C27+C28+C29</f>
        <v>1512793</v>
      </c>
      <c r="D25" s="12">
        <f t="shared" ref="D25:E25" si="6">D26+D27+D28+D29</f>
        <v>-81321</v>
      </c>
      <c r="E25" s="12">
        <f t="shared" si="6"/>
        <v>1431472</v>
      </c>
      <c r="F25" s="12">
        <f>F26+F27+F28+F29</f>
        <v>1394109</v>
      </c>
      <c r="G25" s="12">
        <f>G26+G27+G28+G29</f>
        <v>1411229</v>
      </c>
      <c r="H25" s="43">
        <f>H26+H27+H28+H29</f>
        <v>1123557</v>
      </c>
    </row>
    <row r="26" spans="1:8" ht="15.75" customHeight="1" x14ac:dyDescent="0.45">
      <c r="A26" s="14" t="s">
        <v>36</v>
      </c>
      <c r="B26" s="44" t="s">
        <v>37</v>
      </c>
      <c r="C26" s="45"/>
      <c r="D26" s="45"/>
      <c r="E26" s="45"/>
      <c r="F26" s="45"/>
      <c r="G26" s="46"/>
      <c r="H26" s="46"/>
    </row>
    <row r="27" spans="1:8" ht="15.75" customHeight="1" thickBot="1" x14ac:dyDescent="0.5">
      <c r="A27" s="47" t="s">
        <v>38</v>
      </c>
      <c r="B27" s="106" t="s">
        <v>39</v>
      </c>
      <c r="C27" s="107">
        <v>1070896</v>
      </c>
      <c r="D27" s="107">
        <v>-40184</v>
      </c>
      <c r="E27" s="16">
        <f>C27+D27</f>
        <v>1030712</v>
      </c>
      <c r="F27" s="107">
        <v>1018827</v>
      </c>
      <c r="G27" s="108">
        <v>1008617</v>
      </c>
      <c r="H27" s="108">
        <v>767676</v>
      </c>
    </row>
    <row r="28" spans="1:8" ht="15.75" customHeight="1" x14ac:dyDescent="0.45">
      <c r="A28" s="15" t="s">
        <v>40</v>
      </c>
      <c r="B28" s="109" t="s">
        <v>41</v>
      </c>
      <c r="C28" s="110"/>
      <c r="D28" s="110"/>
      <c r="E28" s="110"/>
      <c r="F28" s="110"/>
      <c r="G28" s="110"/>
      <c r="H28" s="110"/>
    </row>
    <row r="29" spans="1:8" ht="15.75" customHeight="1" thickBot="1" x14ac:dyDescent="0.5">
      <c r="A29" s="28" t="s">
        <v>42</v>
      </c>
      <c r="B29" s="111" t="s">
        <v>43</v>
      </c>
      <c r="C29" s="112">
        <v>441897</v>
      </c>
      <c r="D29" s="112">
        <v>-41137</v>
      </c>
      <c r="E29" s="16">
        <f>C29+D29</f>
        <v>400760</v>
      </c>
      <c r="F29" s="112">
        <v>375282</v>
      </c>
      <c r="G29" s="112">
        <v>402612</v>
      </c>
      <c r="H29" s="112">
        <v>355881</v>
      </c>
    </row>
    <row r="30" spans="1:8" ht="15.75" customHeight="1" thickBot="1" x14ac:dyDescent="0.5">
      <c r="A30" s="10"/>
      <c r="B30" s="11" t="s">
        <v>44</v>
      </c>
      <c r="C30" s="41">
        <f>C31+C32+C33</f>
        <v>9763737</v>
      </c>
      <c r="D30" s="41">
        <f t="shared" ref="D30:E30" si="7">D31+D32+D33</f>
        <v>154370</v>
      </c>
      <c r="E30" s="41">
        <f t="shared" si="7"/>
        <v>9918107</v>
      </c>
      <c r="F30" s="41">
        <f>F31+F32+F33</f>
        <v>9476294</v>
      </c>
      <c r="G30" s="41">
        <f>G31+G32+G33</f>
        <v>9371474</v>
      </c>
      <c r="H30" s="13">
        <f>H31+H32+H33</f>
        <v>9266974</v>
      </c>
    </row>
    <row r="31" spans="1:8" ht="15.75" customHeight="1" x14ac:dyDescent="0.45">
      <c r="A31" s="14" t="s">
        <v>45</v>
      </c>
      <c r="B31" s="15" t="s">
        <v>46</v>
      </c>
      <c r="C31" s="49">
        <v>6534892</v>
      </c>
      <c r="D31" s="49">
        <v>58464</v>
      </c>
      <c r="E31" s="16">
        <f t="shared" ref="E31:E33" si="8">C31+D31</f>
        <v>6593356</v>
      </c>
      <c r="F31" s="49">
        <v>6363056</v>
      </c>
      <c r="G31" s="51">
        <v>6215365</v>
      </c>
      <c r="H31" s="51">
        <v>6009235</v>
      </c>
    </row>
    <row r="32" spans="1:8" ht="15.75" customHeight="1" x14ac:dyDescent="0.45">
      <c r="A32" s="18" t="s">
        <v>47</v>
      </c>
      <c r="B32" s="19" t="s">
        <v>48</v>
      </c>
      <c r="C32" s="52">
        <v>3168595</v>
      </c>
      <c r="D32" s="52">
        <f>76725+19181</f>
        <v>95906</v>
      </c>
      <c r="E32" s="16">
        <f t="shared" si="8"/>
        <v>3264501</v>
      </c>
      <c r="F32" s="52">
        <v>3108988</v>
      </c>
      <c r="G32" s="53">
        <v>3150645</v>
      </c>
      <c r="H32" s="53">
        <v>3257369</v>
      </c>
    </row>
    <row r="33" spans="1:8" ht="15.75" customHeight="1" thickBot="1" x14ac:dyDescent="0.5">
      <c r="A33" s="27" t="s">
        <v>49</v>
      </c>
      <c r="B33" s="28" t="s">
        <v>50</v>
      </c>
      <c r="C33" s="54">
        <v>60250</v>
      </c>
      <c r="D33" s="54"/>
      <c r="E33" s="16">
        <f t="shared" si="8"/>
        <v>60250</v>
      </c>
      <c r="F33" s="54">
        <v>4250</v>
      </c>
      <c r="G33" s="55">
        <v>5464</v>
      </c>
      <c r="H33" s="55">
        <v>370</v>
      </c>
    </row>
    <row r="34" spans="1:8" s="60" customFormat="1" ht="15.75" customHeight="1" thickBot="1" x14ac:dyDescent="0.5">
      <c r="A34" s="56"/>
      <c r="B34" s="57" t="s">
        <v>51</v>
      </c>
      <c r="C34" s="58">
        <f>C6-C24</f>
        <v>743134</v>
      </c>
      <c r="D34" s="58">
        <f t="shared" ref="D34:E34" si="9">D6-D24</f>
        <v>21748</v>
      </c>
      <c r="E34" s="58">
        <f t="shared" si="9"/>
        <v>764882</v>
      </c>
      <c r="F34" s="58">
        <f>F6-F24</f>
        <v>958648</v>
      </c>
      <c r="G34" s="58">
        <f>G6-G24</f>
        <v>1205559</v>
      </c>
      <c r="H34" s="59">
        <f t="shared" ref="H34" si="10">H6-H24</f>
        <v>667934</v>
      </c>
    </row>
    <row r="35" spans="1:8" ht="15.75" customHeight="1" thickBot="1" x14ac:dyDescent="0.5">
      <c r="A35" s="10"/>
      <c r="B35" s="61" t="s">
        <v>52</v>
      </c>
      <c r="C35" s="58">
        <f>C36-C37+C38-C39+C40-C41+C42-C43+C44-C45+C46-C47</f>
        <v>-881134</v>
      </c>
      <c r="D35" s="58">
        <f t="shared" ref="D35:E35" si="11">D36-D37+D38-D39+D40-D41+D42-D43+D44-D45+D46-D47</f>
        <v>-100000</v>
      </c>
      <c r="E35" s="58">
        <f t="shared" si="11"/>
        <v>-981134</v>
      </c>
      <c r="F35" s="58">
        <f>F36-F37+F38-F39+F40-F41+F42-F43+F44-F45+F46-F47</f>
        <v>-995947</v>
      </c>
      <c r="G35" s="58">
        <f>G36-G37+G38-G39+G40-G41+G42-G43+G44-G45+G46-G47</f>
        <v>-959748</v>
      </c>
      <c r="H35" s="59">
        <f>H36-H37+H38-H39+H40-H41+H42-H43+H44-H45+H46-H47</f>
        <v>-1426661</v>
      </c>
    </row>
    <row r="36" spans="1:8" ht="15.75" customHeight="1" x14ac:dyDescent="0.45">
      <c r="A36" s="14" t="s">
        <v>53</v>
      </c>
      <c r="B36" s="15" t="s">
        <v>54</v>
      </c>
      <c r="C36" s="35">
        <v>95000</v>
      </c>
      <c r="D36" s="35"/>
      <c r="E36" s="16">
        <f t="shared" ref="E36:E39" si="12">C36+D36</f>
        <v>95000</v>
      </c>
      <c r="F36" s="35">
        <v>247500</v>
      </c>
      <c r="G36" s="36">
        <v>143236</v>
      </c>
      <c r="H36" s="36">
        <v>449432</v>
      </c>
    </row>
    <row r="37" spans="1:8" ht="15.75" customHeight="1" x14ac:dyDescent="0.45">
      <c r="A37" s="18" t="s">
        <v>55</v>
      </c>
      <c r="B37" s="19" t="s">
        <v>56</v>
      </c>
      <c r="C37" s="62">
        <v>1081314</v>
      </c>
      <c r="D37" s="62">
        <v>57725</v>
      </c>
      <c r="E37" s="16">
        <f t="shared" si="12"/>
        <v>1139039</v>
      </c>
      <c r="F37" s="25">
        <v>1730545</v>
      </c>
      <c r="G37" s="26">
        <v>1520071</v>
      </c>
      <c r="H37" s="26">
        <v>576401</v>
      </c>
    </row>
    <row r="38" spans="1:8" ht="15.75" customHeight="1" x14ac:dyDescent="0.45">
      <c r="A38" s="18" t="s">
        <v>57</v>
      </c>
      <c r="B38" s="24" t="s">
        <v>58</v>
      </c>
      <c r="C38" s="25">
        <v>442180</v>
      </c>
      <c r="D38" s="25">
        <v>-7275</v>
      </c>
      <c r="E38" s="16">
        <f t="shared" si="12"/>
        <v>434905</v>
      </c>
      <c r="F38" s="25">
        <v>905945</v>
      </c>
      <c r="G38" s="26">
        <v>823216</v>
      </c>
      <c r="H38" s="26">
        <v>135267</v>
      </c>
    </row>
    <row r="39" spans="1:8" ht="15.75" customHeight="1" x14ac:dyDescent="0.45">
      <c r="A39" s="18" t="s">
        <v>59</v>
      </c>
      <c r="B39" s="24" t="s">
        <v>60</v>
      </c>
      <c r="C39" s="62">
        <v>132000</v>
      </c>
      <c r="D39" s="62">
        <v>35000</v>
      </c>
      <c r="E39" s="16">
        <f t="shared" si="12"/>
        <v>167000</v>
      </c>
      <c r="F39" s="25">
        <v>168847</v>
      </c>
      <c r="G39" s="26">
        <v>157788</v>
      </c>
      <c r="H39" s="26">
        <v>1260207</v>
      </c>
    </row>
    <row r="40" spans="1:8" ht="15.75" customHeight="1" x14ac:dyDescent="0.45">
      <c r="A40" s="18" t="s">
        <v>61</v>
      </c>
      <c r="B40" s="19" t="s">
        <v>62</v>
      </c>
      <c r="C40" s="63"/>
      <c r="D40" s="63"/>
      <c r="E40" s="63"/>
      <c r="F40" s="63"/>
      <c r="G40" s="64"/>
      <c r="H40" s="64"/>
    </row>
    <row r="41" spans="1:8" ht="15.75" customHeight="1" x14ac:dyDescent="0.45">
      <c r="A41" s="18" t="s">
        <v>63</v>
      </c>
      <c r="B41" s="19" t="s">
        <v>64</v>
      </c>
      <c r="C41" s="63"/>
      <c r="D41" s="63"/>
      <c r="E41" s="63"/>
      <c r="F41" s="63"/>
      <c r="G41" s="64"/>
      <c r="H41" s="64"/>
    </row>
    <row r="42" spans="1:8" ht="15.75" customHeight="1" x14ac:dyDescent="0.45">
      <c r="A42" s="18" t="s">
        <v>65</v>
      </c>
      <c r="B42" s="24" t="s">
        <v>66</v>
      </c>
      <c r="C42" s="63"/>
      <c r="D42" s="63"/>
      <c r="E42" s="63"/>
      <c r="F42" s="63"/>
      <c r="G42" s="64"/>
      <c r="H42" s="64"/>
    </row>
    <row r="43" spans="1:8" ht="15.75" customHeight="1" x14ac:dyDescent="0.45">
      <c r="A43" s="18" t="s">
        <v>67</v>
      </c>
      <c r="B43" s="24" t="s">
        <v>68</v>
      </c>
      <c r="C43" s="63"/>
      <c r="D43" s="63"/>
      <c r="E43" s="63"/>
      <c r="F43" s="63"/>
      <c r="G43" s="64"/>
      <c r="H43" s="64"/>
    </row>
    <row r="44" spans="1:8" ht="15.75" customHeight="1" x14ac:dyDescent="0.45">
      <c r="A44" s="18" t="s">
        <v>69</v>
      </c>
      <c r="B44" s="19" t="s">
        <v>70</v>
      </c>
      <c r="C44" s="62"/>
      <c r="D44" s="62"/>
      <c r="E44" s="62"/>
      <c r="F44" s="62"/>
      <c r="G44" s="65"/>
      <c r="H44" s="65"/>
    </row>
    <row r="45" spans="1:8" ht="15.75" customHeight="1" x14ac:dyDescent="0.45">
      <c r="A45" s="18" t="s">
        <v>71</v>
      </c>
      <c r="B45" s="19" t="s">
        <v>72</v>
      </c>
      <c r="C45" s="63"/>
      <c r="D45" s="63"/>
      <c r="E45" s="63"/>
      <c r="F45" s="63"/>
      <c r="G45" s="64"/>
      <c r="H45" s="64"/>
    </row>
    <row r="46" spans="1:8" ht="15.75" customHeight="1" x14ac:dyDescent="0.45">
      <c r="A46" s="18" t="s">
        <v>73</v>
      </c>
      <c r="B46" s="19" t="s">
        <v>74</v>
      </c>
      <c r="C46" s="63"/>
      <c r="D46" s="63"/>
      <c r="E46" s="63"/>
      <c r="F46" s="63"/>
      <c r="G46" s="64"/>
      <c r="H46" s="64"/>
    </row>
    <row r="47" spans="1:8" ht="15.75" customHeight="1" thickBot="1" x14ac:dyDescent="0.5">
      <c r="A47" s="27" t="s">
        <v>75</v>
      </c>
      <c r="B47" s="28" t="s">
        <v>76</v>
      </c>
      <c r="C47" s="39">
        <v>205000</v>
      </c>
      <c r="D47" s="39"/>
      <c r="E47" s="16">
        <f>C47+D47</f>
        <v>205000</v>
      </c>
      <c r="F47" s="39">
        <v>250000</v>
      </c>
      <c r="G47" s="40">
        <v>248341</v>
      </c>
      <c r="H47" s="40">
        <v>174752</v>
      </c>
    </row>
    <row r="48" spans="1:8" ht="27.75" customHeight="1" thickBot="1" x14ac:dyDescent="0.5">
      <c r="A48" s="10"/>
      <c r="B48" s="66" t="s">
        <v>77</v>
      </c>
      <c r="C48" s="58">
        <f t="shared" ref="C48:H48" si="13">C34+C35</f>
        <v>-138000</v>
      </c>
      <c r="D48" s="58">
        <f t="shared" si="13"/>
        <v>-78252</v>
      </c>
      <c r="E48" s="58">
        <f t="shared" si="13"/>
        <v>-216252</v>
      </c>
      <c r="F48" s="58">
        <f t="shared" si="13"/>
        <v>-37299</v>
      </c>
      <c r="G48" s="58">
        <f t="shared" si="13"/>
        <v>245811</v>
      </c>
      <c r="H48" s="59">
        <f t="shared" si="13"/>
        <v>-758727</v>
      </c>
    </row>
    <row r="49" spans="1:11" ht="15.75" customHeight="1" thickBot="1" x14ac:dyDescent="0.5">
      <c r="A49" s="10"/>
      <c r="B49" s="31" t="s">
        <v>78</v>
      </c>
      <c r="C49" s="58">
        <f t="shared" ref="C49:H49" si="14">C50+C51</f>
        <v>220000</v>
      </c>
      <c r="D49" s="58">
        <f t="shared" si="14"/>
        <v>0</v>
      </c>
      <c r="E49" s="58">
        <f t="shared" si="14"/>
        <v>220000</v>
      </c>
      <c r="F49" s="58">
        <f t="shared" si="14"/>
        <v>188000</v>
      </c>
      <c r="G49" s="58">
        <f t="shared" si="14"/>
        <v>-10666</v>
      </c>
      <c r="H49" s="59">
        <f t="shared" si="14"/>
        <v>634920.15999999992</v>
      </c>
    </row>
    <row r="50" spans="1:11" ht="15.75" customHeight="1" x14ac:dyDescent="0.45">
      <c r="A50" s="14" t="s">
        <v>79</v>
      </c>
      <c r="B50" s="15" t="s">
        <v>80</v>
      </c>
      <c r="C50" s="67">
        <v>750000</v>
      </c>
      <c r="D50" s="67"/>
      <c r="E50" s="16">
        <f t="shared" ref="E50:E52" si="15">C50+D50</f>
        <v>750000</v>
      </c>
      <c r="F50" s="67">
        <v>693000</v>
      </c>
      <c r="G50" s="68">
        <v>500000</v>
      </c>
      <c r="H50" s="68">
        <v>1050000</v>
      </c>
    </row>
    <row r="51" spans="1:11" ht="15.75" customHeight="1" x14ac:dyDescent="0.45">
      <c r="A51" s="18" t="s">
        <v>81</v>
      </c>
      <c r="B51" s="19" t="s">
        <v>82</v>
      </c>
      <c r="C51" s="25">
        <v>-530000</v>
      </c>
      <c r="D51" s="25"/>
      <c r="E51" s="16">
        <f t="shared" si="15"/>
        <v>-530000</v>
      </c>
      <c r="F51" s="25">
        <v>-505000</v>
      </c>
      <c r="G51" s="26">
        <v>-510666</v>
      </c>
      <c r="H51" s="26">
        <v>-415079.84</v>
      </c>
    </row>
    <row r="52" spans="1:11" ht="27" customHeight="1" thickBot="1" x14ac:dyDescent="0.5">
      <c r="A52" s="69" t="s">
        <v>83</v>
      </c>
      <c r="B52" s="70" t="s">
        <v>84</v>
      </c>
      <c r="C52" s="71"/>
      <c r="D52" s="71">
        <v>-78252</v>
      </c>
      <c r="E52" s="16">
        <f t="shared" si="15"/>
        <v>-78252</v>
      </c>
      <c r="F52" s="71">
        <v>-53208</v>
      </c>
      <c r="G52" s="72">
        <v>404658</v>
      </c>
      <c r="H52" s="72"/>
    </row>
    <row r="53" spans="1:11" ht="22.5" customHeight="1" thickBot="1" x14ac:dyDescent="0.5">
      <c r="A53" s="73"/>
      <c r="B53" s="74" t="s">
        <v>85</v>
      </c>
      <c r="C53" s="71">
        <v>-82000</v>
      </c>
      <c r="D53" s="71"/>
      <c r="E53" s="16">
        <f>C53+D53</f>
        <v>-82000</v>
      </c>
      <c r="F53" s="71">
        <v>-203909</v>
      </c>
      <c r="G53" s="113">
        <v>169513</v>
      </c>
      <c r="H53" s="75">
        <v>123807</v>
      </c>
    </row>
    <row r="54" spans="1:11" ht="15.75" customHeight="1" thickBot="1" x14ac:dyDescent="0.5">
      <c r="A54" s="76"/>
      <c r="B54" s="77"/>
      <c r="C54" s="78">
        <f t="shared" ref="C54:H54" si="16">C48+C49-C52+C53</f>
        <v>0</v>
      </c>
      <c r="D54" s="78">
        <f>D48+D49-D52+D53</f>
        <v>0</v>
      </c>
      <c r="E54" s="78">
        <f t="shared" si="16"/>
        <v>0</v>
      </c>
      <c r="F54" s="78">
        <f t="shared" si="16"/>
        <v>0</v>
      </c>
      <c r="G54" s="78">
        <f t="shared" si="16"/>
        <v>0</v>
      </c>
      <c r="H54" s="79">
        <f t="shared" si="16"/>
        <v>0.15999999991618097</v>
      </c>
    </row>
    <row r="55" spans="1:11" ht="48.6" customHeight="1" thickBot="1" x14ac:dyDescent="0.5">
      <c r="A55" s="73"/>
      <c r="B55" s="80" t="s">
        <v>86</v>
      </c>
      <c r="C55" s="50">
        <f t="shared" ref="C55:H55" si="17">C56+C63+C65+C69+C86+C93+C100+C107+C125+C138</f>
        <v>12694844</v>
      </c>
      <c r="D55" s="50">
        <f t="shared" si="17"/>
        <v>165774</v>
      </c>
      <c r="E55" s="50">
        <f t="shared" si="17"/>
        <v>12860618</v>
      </c>
      <c r="F55" s="50">
        <f t="shared" si="17"/>
        <v>13019795</v>
      </c>
      <c r="G55" s="50">
        <f t="shared" si="17"/>
        <v>12708903</v>
      </c>
      <c r="H55" s="13">
        <f t="shared" si="17"/>
        <v>12401891</v>
      </c>
      <c r="I55" s="81"/>
      <c r="J55" s="81"/>
      <c r="K55" s="81"/>
    </row>
    <row r="56" spans="1:11" ht="15.75" customHeight="1" x14ac:dyDescent="0.45">
      <c r="A56" s="82" t="s">
        <v>87</v>
      </c>
      <c r="B56" s="83" t="s">
        <v>88</v>
      </c>
      <c r="C56" s="84">
        <f t="shared" ref="C56:H56" si="18">SUM(C57:C62)</f>
        <v>1295995</v>
      </c>
      <c r="D56" s="84">
        <f t="shared" si="18"/>
        <v>19181</v>
      </c>
      <c r="E56" s="84">
        <f t="shared" si="18"/>
        <v>1315176</v>
      </c>
      <c r="F56" s="84">
        <f t="shared" si="18"/>
        <v>1291197</v>
      </c>
      <c r="G56" s="84">
        <f t="shared" si="18"/>
        <v>1234650</v>
      </c>
      <c r="H56" s="85">
        <f t="shared" si="18"/>
        <v>1160156</v>
      </c>
      <c r="I56" s="81"/>
      <c r="J56" s="81"/>
      <c r="K56" s="81"/>
    </row>
    <row r="57" spans="1:11" ht="15.75" customHeight="1" x14ac:dyDescent="0.45">
      <c r="A57" s="18" t="s">
        <v>89</v>
      </c>
      <c r="B57" s="19" t="s">
        <v>90</v>
      </c>
      <c r="C57" s="25">
        <v>94410</v>
      </c>
      <c r="D57" s="153"/>
      <c r="E57" s="160">
        <f t="shared" ref="E57:E62" si="19">C57+D57</f>
        <v>94410</v>
      </c>
      <c r="F57" s="26">
        <v>91000</v>
      </c>
      <c r="G57" s="26">
        <v>85362</v>
      </c>
      <c r="H57" s="26">
        <v>72958</v>
      </c>
    </row>
    <row r="58" spans="1:11" ht="15.75" customHeight="1" x14ac:dyDescent="0.45">
      <c r="A58" s="18" t="s">
        <v>91</v>
      </c>
      <c r="B58" s="24" t="s">
        <v>92</v>
      </c>
      <c r="C58" s="25">
        <v>810185</v>
      </c>
      <c r="D58" s="153">
        <v>19181</v>
      </c>
      <c r="E58" s="160">
        <f t="shared" si="19"/>
        <v>829366</v>
      </c>
      <c r="F58" s="26">
        <v>812767</v>
      </c>
      <c r="G58" s="26">
        <v>766701</v>
      </c>
      <c r="H58" s="26">
        <v>723962</v>
      </c>
    </row>
    <row r="59" spans="1:11" ht="15.75" customHeight="1" x14ac:dyDescent="0.45">
      <c r="A59" s="18" t="s">
        <v>93</v>
      </c>
      <c r="B59" s="24" t="s">
        <v>94</v>
      </c>
      <c r="C59" s="25">
        <v>60000</v>
      </c>
      <c r="D59" s="153"/>
      <c r="E59" s="160">
        <f t="shared" si="19"/>
        <v>60000</v>
      </c>
      <c r="F59" s="26">
        <v>4000</v>
      </c>
      <c r="G59" s="26">
        <v>0</v>
      </c>
      <c r="H59" s="26"/>
    </row>
    <row r="60" spans="1:11" ht="15.75" customHeight="1" x14ac:dyDescent="0.45">
      <c r="A60" s="18" t="s">
        <v>95</v>
      </c>
      <c r="B60" s="24" t="s">
        <v>96</v>
      </c>
      <c r="C60" s="25">
        <v>118400</v>
      </c>
      <c r="D60" s="153"/>
      <c r="E60" s="160">
        <f t="shared" si="19"/>
        <v>118400</v>
      </c>
      <c r="F60" s="26">
        <v>125430</v>
      </c>
      <c r="G60" s="26">
        <v>126234</v>
      </c>
      <c r="H60" s="26">
        <v>177539</v>
      </c>
    </row>
    <row r="61" spans="1:11" s="60" customFormat="1" ht="15.75" customHeight="1" x14ac:dyDescent="0.45">
      <c r="A61" s="86" t="s">
        <v>97</v>
      </c>
      <c r="B61" s="87" t="s">
        <v>98</v>
      </c>
      <c r="C61" s="62">
        <v>205000</v>
      </c>
      <c r="D61" s="154"/>
      <c r="E61" s="160">
        <f t="shared" si="19"/>
        <v>205000</v>
      </c>
      <c r="F61" s="65">
        <v>250000</v>
      </c>
      <c r="G61" s="65">
        <v>248341</v>
      </c>
      <c r="H61" s="65">
        <v>174752</v>
      </c>
    </row>
    <row r="62" spans="1:11" ht="15.75" customHeight="1" x14ac:dyDescent="0.45">
      <c r="A62" s="18"/>
      <c r="B62" s="88" t="s">
        <v>99</v>
      </c>
      <c r="C62" s="25">
        <v>8000</v>
      </c>
      <c r="D62" s="153"/>
      <c r="E62" s="160">
        <f t="shared" si="19"/>
        <v>8000</v>
      </c>
      <c r="F62" s="26">
        <v>8000</v>
      </c>
      <c r="G62" s="26">
        <v>8012</v>
      </c>
      <c r="H62" s="26">
        <v>10945</v>
      </c>
    </row>
    <row r="63" spans="1:11" ht="15.75" customHeight="1" x14ac:dyDescent="0.45">
      <c r="A63" s="89" t="s">
        <v>100</v>
      </c>
      <c r="B63" s="90" t="s">
        <v>101</v>
      </c>
      <c r="C63" s="91">
        <f>C64</f>
        <v>0</v>
      </c>
      <c r="D63" s="155">
        <f t="shared" ref="D63:E63" si="20">D64</f>
        <v>9493</v>
      </c>
      <c r="E63" s="161">
        <f t="shared" si="20"/>
        <v>9493</v>
      </c>
      <c r="F63" s="92">
        <f>F64</f>
        <v>0</v>
      </c>
      <c r="G63" s="91">
        <f>G64</f>
        <v>0</v>
      </c>
      <c r="H63" s="92">
        <f>H64</f>
        <v>0</v>
      </c>
    </row>
    <row r="64" spans="1:11" ht="15.75" customHeight="1" x14ac:dyDescent="0.45">
      <c r="A64" s="18" t="s">
        <v>272</v>
      </c>
      <c r="B64" s="19" t="s">
        <v>273</v>
      </c>
      <c r="C64" s="62">
        <v>0</v>
      </c>
      <c r="D64" s="154">
        <v>9493</v>
      </c>
      <c r="E64" s="160">
        <f>C64+D64</f>
        <v>9493</v>
      </c>
      <c r="F64" s="65">
        <v>0</v>
      </c>
      <c r="G64" s="65">
        <v>0</v>
      </c>
      <c r="H64" s="64">
        <v>0</v>
      </c>
    </row>
    <row r="65" spans="1:8" ht="15.75" customHeight="1" x14ac:dyDescent="0.45">
      <c r="A65" s="89" t="s">
        <v>102</v>
      </c>
      <c r="B65" s="90" t="s">
        <v>103</v>
      </c>
      <c r="C65" s="93">
        <f>SUM(C66:C68)</f>
        <v>26850</v>
      </c>
      <c r="D65" s="156">
        <f t="shared" ref="D65:E65" si="21">SUM(D66:D68)</f>
        <v>0</v>
      </c>
      <c r="E65" s="162">
        <f t="shared" si="21"/>
        <v>26850</v>
      </c>
      <c r="F65" s="94">
        <f>SUM(F66:F68)</f>
        <v>26350</v>
      </c>
      <c r="G65" s="93">
        <f>SUM(G66:G68)</f>
        <v>25257</v>
      </c>
      <c r="H65" s="94">
        <f>SUM(H66:H68)</f>
        <v>25113</v>
      </c>
    </row>
    <row r="66" spans="1:8" ht="15.75" customHeight="1" x14ac:dyDescent="0.45">
      <c r="A66" s="18" t="s">
        <v>104</v>
      </c>
      <c r="B66" s="19" t="s">
        <v>105</v>
      </c>
      <c r="C66" s="25">
        <v>950</v>
      </c>
      <c r="D66" s="153"/>
      <c r="E66" s="160">
        <f t="shared" ref="E66:E67" si="22">C66+D66</f>
        <v>950</v>
      </c>
      <c r="F66" s="26">
        <v>950</v>
      </c>
      <c r="G66" s="26">
        <v>998</v>
      </c>
      <c r="H66" s="26">
        <v>189</v>
      </c>
    </row>
    <row r="67" spans="1:8" ht="15.75" customHeight="1" x14ac:dyDescent="0.45">
      <c r="A67" s="18" t="s">
        <v>106</v>
      </c>
      <c r="B67" s="19" t="s">
        <v>107</v>
      </c>
      <c r="C67" s="25">
        <v>25900</v>
      </c>
      <c r="D67" s="153"/>
      <c r="E67" s="160">
        <f t="shared" si="22"/>
        <v>25900</v>
      </c>
      <c r="F67" s="26">
        <v>25400</v>
      </c>
      <c r="G67" s="26">
        <v>24259</v>
      </c>
      <c r="H67" s="26">
        <v>24924</v>
      </c>
    </row>
    <row r="68" spans="1:8" ht="15.75" customHeight="1" x14ac:dyDescent="0.45">
      <c r="A68" s="18"/>
      <c r="B68" s="19" t="s">
        <v>108</v>
      </c>
      <c r="C68" s="25"/>
      <c r="D68" s="153"/>
      <c r="E68" s="163"/>
      <c r="F68" s="26"/>
      <c r="G68" s="26"/>
      <c r="H68" s="26"/>
    </row>
    <row r="69" spans="1:8" ht="15.75" customHeight="1" x14ac:dyDescent="0.45">
      <c r="A69" s="89" t="s">
        <v>109</v>
      </c>
      <c r="B69" s="90" t="s">
        <v>110</v>
      </c>
      <c r="C69" s="93">
        <f>SUM(C70:C85)</f>
        <v>937328</v>
      </c>
      <c r="D69" s="156">
        <f t="shared" ref="D69:E69" si="23">SUM(D70:D85)</f>
        <v>26000</v>
      </c>
      <c r="E69" s="162">
        <f t="shared" si="23"/>
        <v>963328</v>
      </c>
      <c r="F69" s="94">
        <f>SUM(F70:F85)</f>
        <v>925179</v>
      </c>
      <c r="G69" s="93">
        <f>SUM(G70:G85)</f>
        <v>900634</v>
      </c>
      <c r="H69" s="94">
        <f>SUM(H70:H85)</f>
        <v>1261663</v>
      </c>
    </row>
    <row r="70" spans="1:8" ht="15.75" customHeight="1" x14ac:dyDescent="0.45">
      <c r="A70" s="18" t="s">
        <v>111</v>
      </c>
      <c r="B70" s="95" t="s">
        <v>112</v>
      </c>
      <c r="C70" s="63"/>
      <c r="D70" s="157"/>
      <c r="E70" s="164"/>
      <c r="F70" s="64"/>
      <c r="G70" s="64"/>
      <c r="H70" s="64"/>
    </row>
    <row r="71" spans="1:8" ht="15.75" customHeight="1" x14ac:dyDescent="0.45">
      <c r="A71" s="18" t="s">
        <v>113</v>
      </c>
      <c r="B71" s="95" t="s">
        <v>114</v>
      </c>
      <c r="C71" s="25"/>
      <c r="D71" s="153"/>
      <c r="E71" s="163"/>
      <c r="F71" s="26"/>
      <c r="G71" s="26"/>
      <c r="H71" s="26"/>
    </row>
    <row r="72" spans="1:8" ht="15.75" customHeight="1" x14ac:dyDescent="0.45">
      <c r="A72" s="18" t="s">
        <v>115</v>
      </c>
      <c r="B72" s="95" t="s">
        <v>116</v>
      </c>
      <c r="C72" s="96"/>
      <c r="D72" s="158"/>
      <c r="E72" s="165"/>
      <c r="F72" s="97"/>
      <c r="G72" s="97"/>
      <c r="H72" s="97"/>
    </row>
    <row r="73" spans="1:8" ht="15.75" customHeight="1" x14ac:dyDescent="0.45">
      <c r="A73" s="18" t="s">
        <v>117</v>
      </c>
      <c r="B73" s="95" t="s">
        <v>118</v>
      </c>
      <c r="C73" s="96"/>
      <c r="D73" s="158"/>
      <c r="E73" s="165"/>
      <c r="F73" s="97"/>
      <c r="G73" s="97"/>
      <c r="H73" s="97"/>
    </row>
    <row r="74" spans="1:8" ht="15.75" customHeight="1" x14ac:dyDescent="0.45">
      <c r="A74" s="18" t="s">
        <v>119</v>
      </c>
      <c r="B74" s="98" t="s">
        <v>120</v>
      </c>
      <c r="C74" s="25">
        <v>12000</v>
      </c>
      <c r="D74" s="153"/>
      <c r="E74" s="160">
        <f t="shared" ref="E74:E76" si="24">C74+D74</f>
        <v>12000</v>
      </c>
      <c r="F74" s="26">
        <v>12000</v>
      </c>
      <c r="G74" s="26">
        <v>11318</v>
      </c>
      <c r="H74" s="26">
        <v>11130</v>
      </c>
    </row>
    <row r="75" spans="1:8" ht="15.75" customHeight="1" x14ac:dyDescent="0.45">
      <c r="A75" s="18" t="s">
        <v>121</v>
      </c>
      <c r="B75" s="98" t="s">
        <v>122</v>
      </c>
      <c r="C75" s="25">
        <v>23750</v>
      </c>
      <c r="D75" s="153"/>
      <c r="E75" s="160">
        <f t="shared" si="24"/>
        <v>23750</v>
      </c>
      <c r="F75" s="26">
        <v>23550</v>
      </c>
      <c r="G75" s="26">
        <v>21013</v>
      </c>
      <c r="H75" s="26">
        <v>28234</v>
      </c>
    </row>
    <row r="76" spans="1:8" ht="15.75" customHeight="1" x14ac:dyDescent="0.45">
      <c r="A76" s="18" t="s">
        <v>123</v>
      </c>
      <c r="B76" s="99" t="s">
        <v>124</v>
      </c>
      <c r="C76" s="25">
        <v>254305</v>
      </c>
      <c r="D76" s="153">
        <v>-14000</v>
      </c>
      <c r="E76" s="160">
        <f t="shared" si="24"/>
        <v>240305</v>
      </c>
      <c r="F76" s="26">
        <v>247700</v>
      </c>
      <c r="G76" s="26">
        <v>221405</v>
      </c>
      <c r="H76" s="26">
        <v>158837</v>
      </c>
    </row>
    <row r="77" spans="1:8" ht="15.75" customHeight="1" x14ac:dyDescent="0.45">
      <c r="A77" s="18" t="s">
        <v>125</v>
      </c>
      <c r="B77" s="98" t="s">
        <v>126</v>
      </c>
      <c r="C77" s="25"/>
      <c r="D77" s="153"/>
      <c r="E77" s="163"/>
      <c r="F77" s="26"/>
      <c r="G77" s="26"/>
      <c r="H77" s="26"/>
    </row>
    <row r="78" spans="1:8" ht="15.75" customHeight="1" x14ac:dyDescent="0.45">
      <c r="A78" s="18" t="s">
        <v>127</v>
      </c>
      <c r="B78" s="98" t="s">
        <v>128</v>
      </c>
      <c r="C78" s="96"/>
      <c r="D78" s="158"/>
      <c r="E78" s="165"/>
      <c r="F78" s="97"/>
      <c r="G78" s="97"/>
      <c r="H78" s="97"/>
    </row>
    <row r="79" spans="1:8" ht="15.75" customHeight="1" x14ac:dyDescent="0.45">
      <c r="A79" s="18" t="s">
        <v>129</v>
      </c>
      <c r="B79" s="98" t="s">
        <v>130</v>
      </c>
      <c r="C79" s="96"/>
      <c r="D79" s="158"/>
      <c r="E79" s="165"/>
      <c r="F79" s="97"/>
      <c r="G79" s="97"/>
      <c r="H79" s="97"/>
    </row>
    <row r="80" spans="1:8" ht="15.75" customHeight="1" x14ac:dyDescent="0.45">
      <c r="A80" s="18" t="s">
        <v>131</v>
      </c>
      <c r="B80" s="98" t="s">
        <v>132</v>
      </c>
      <c r="C80" s="96"/>
      <c r="D80" s="158"/>
      <c r="E80" s="165"/>
      <c r="F80" s="97"/>
      <c r="G80" s="97"/>
      <c r="H80" s="97"/>
    </row>
    <row r="81" spans="1:8" ht="15.75" customHeight="1" x14ac:dyDescent="0.45">
      <c r="A81" s="18" t="s">
        <v>133</v>
      </c>
      <c r="B81" s="98" t="s">
        <v>134</v>
      </c>
      <c r="C81" s="25">
        <v>12220</v>
      </c>
      <c r="D81" s="153"/>
      <c r="E81" s="160">
        <f t="shared" ref="E81:E84" si="25">C81+D81</f>
        <v>12220</v>
      </c>
      <c r="F81" s="26">
        <v>19970</v>
      </c>
      <c r="G81" s="26">
        <v>17185</v>
      </c>
      <c r="H81" s="26">
        <v>18357</v>
      </c>
    </row>
    <row r="82" spans="1:8" ht="15.75" customHeight="1" x14ac:dyDescent="0.45">
      <c r="A82" s="18" t="s">
        <v>135</v>
      </c>
      <c r="B82" s="98" t="s">
        <v>136</v>
      </c>
      <c r="C82" s="25">
        <v>1200</v>
      </c>
      <c r="D82" s="153"/>
      <c r="E82" s="160">
        <f t="shared" si="25"/>
        <v>1200</v>
      </c>
      <c r="F82" s="26">
        <v>1200</v>
      </c>
      <c r="G82" s="26">
        <v>891</v>
      </c>
      <c r="H82" s="26">
        <v>537</v>
      </c>
    </row>
    <row r="83" spans="1:8" ht="15.75" customHeight="1" x14ac:dyDescent="0.45">
      <c r="A83" s="18" t="s">
        <v>137</v>
      </c>
      <c r="B83" s="98" t="s">
        <v>138</v>
      </c>
      <c r="C83" s="25">
        <v>436314</v>
      </c>
      <c r="D83" s="153">
        <v>40000</v>
      </c>
      <c r="E83" s="160">
        <f t="shared" si="25"/>
        <v>476314</v>
      </c>
      <c r="F83" s="26">
        <v>427672</v>
      </c>
      <c r="G83" s="26">
        <v>433896</v>
      </c>
      <c r="H83" s="26">
        <v>873737</v>
      </c>
    </row>
    <row r="84" spans="1:8" ht="15.75" customHeight="1" x14ac:dyDescent="0.45">
      <c r="A84" s="18" t="s">
        <v>139</v>
      </c>
      <c r="B84" s="95" t="s">
        <v>140</v>
      </c>
      <c r="C84" s="25">
        <v>197539</v>
      </c>
      <c r="D84" s="153"/>
      <c r="E84" s="160">
        <f t="shared" si="25"/>
        <v>197539</v>
      </c>
      <c r="F84" s="26">
        <v>193087</v>
      </c>
      <c r="G84" s="26">
        <v>194926</v>
      </c>
      <c r="H84" s="26">
        <v>170831</v>
      </c>
    </row>
    <row r="85" spans="1:8" ht="15.75" customHeight="1" x14ac:dyDescent="0.45">
      <c r="A85" s="18"/>
      <c r="B85" s="98" t="s">
        <v>141</v>
      </c>
      <c r="C85" s="25"/>
      <c r="D85" s="153"/>
      <c r="E85" s="163"/>
      <c r="F85" s="26"/>
      <c r="G85" s="26"/>
      <c r="H85" s="26"/>
    </row>
    <row r="86" spans="1:8" ht="15.75" customHeight="1" x14ac:dyDescent="0.45">
      <c r="A86" s="89" t="s">
        <v>142</v>
      </c>
      <c r="B86" s="90" t="s">
        <v>143</v>
      </c>
      <c r="C86" s="93">
        <f>SUM(C87:C92)</f>
        <v>988484</v>
      </c>
      <c r="D86" s="156">
        <f t="shared" ref="D86:E86" si="26">SUM(D87:D92)</f>
        <v>0</v>
      </c>
      <c r="E86" s="162">
        <f t="shared" si="26"/>
        <v>988484</v>
      </c>
      <c r="F86" s="94">
        <f>SUM(F87:F92)</f>
        <v>729803</v>
      </c>
      <c r="G86" s="93">
        <f>SUM(G87:G92)</f>
        <v>627945</v>
      </c>
      <c r="H86" s="94">
        <f>SUM(H87:H92)</f>
        <v>796858</v>
      </c>
    </row>
    <row r="87" spans="1:8" ht="15.75" customHeight="1" x14ac:dyDescent="0.45">
      <c r="A87" s="18" t="s">
        <v>144</v>
      </c>
      <c r="B87" s="98" t="s">
        <v>145</v>
      </c>
      <c r="C87" s="25">
        <v>13100</v>
      </c>
      <c r="D87" s="153"/>
      <c r="E87" s="160">
        <f t="shared" ref="E87:E91" si="27">C87+D87</f>
        <v>13100</v>
      </c>
      <c r="F87" s="26">
        <v>24653</v>
      </c>
      <c r="G87" s="26">
        <v>23088</v>
      </c>
      <c r="H87" s="26">
        <v>109782</v>
      </c>
    </row>
    <row r="88" spans="1:8" ht="15.75" customHeight="1" x14ac:dyDescent="0.45">
      <c r="A88" s="18" t="s">
        <v>146</v>
      </c>
      <c r="B88" s="98" t="s">
        <v>147</v>
      </c>
      <c r="C88" s="25">
        <v>210500</v>
      </c>
      <c r="D88" s="153"/>
      <c r="E88" s="160">
        <f t="shared" si="27"/>
        <v>210500</v>
      </c>
      <c r="F88" s="26">
        <v>210500</v>
      </c>
      <c r="G88" s="26">
        <v>223866</v>
      </c>
      <c r="H88" s="26">
        <v>339361</v>
      </c>
    </row>
    <row r="89" spans="1:8" ht="15.75" customHeight="1" x14ac:dyDescent="0.45">
      <c r="A89" s="18" t="s">
        <v>148</v>
      </c>
      <c r="B89" s="98" t="s">
        <v>149</v>
      </c>
      <c r="C89" s="25">
        <v>30150</v>
      </c>
      <c r="D89" s="153"/>
      <c r="E89" s="160">
        <f t="shared" si="27"/>
        <v>30150</v>
      </c>
      <c r="F89" s="26">
        <v>30150</v>
      </c>
      <c r="G89" s="26">
        <v>22180</v>
      </c>
      <c r="H89" s="26">
        <v>30752</v>
      </c>
    </row>
    <row r="90" spans="1:8" ht="15.75" customHeight="1" x14ac:dyDescent="0.45">
      <c r="A90" s="18" t="s">
        <v>150</v>
      </c>
      <c r="B90" s="98" t="s">
        <v>151</v>
      </c>
      <c r="C90" s="25">
        <v>0</v>
      </c>
      <c r="D90" s="153"/>
      <c r="E90" s="160">
        <f t="shared" si="27"/>
        <v>0</v>
      </c>
      <c r="F90" s="26">
        <v>1200</v>
      </c>
      <c r="G90" s="26">
        <v>4408</v>
      </c>
      <c r="H90" s="26">
        <v>24510</v>
      </c>
    </row>
    <row r="91" spans="1:8" ht="15.75" customHeight="1" x14ac:dyDescent="0.45">
      <c r="A91" s="18" t="s">
        <v>152</v>
      </c>
      <c r="B91" s="95" t="s">
        <v>153</v>
      </c>
      <c r="C91" s="25">
        <v>734734</v>
      </c>
      <c r="D91" s="153"/>
      <c r="E91" s="160">
        <f t="shared" si="27"/>
        <v>734734</v>
      </c>
      <c r="F91" s="26">
        <v>463300</v>
      </c>
      <c r="G91" s="26">
        <v>354403</v>
      </c>
      <c r="H91" s="26">
        <v>292453</v>
      </c>
    </row>
    <row r="92" spans="1:8" ht="15.75" customHeight="1" x14ac:dyDescent="0.45">
      <c r="A92" s="18"/>
      <c r="B92" s="98" t="s">
        <v>154</v>
      </c>
      <c r="C92" s="25"/>
      <c r="D92" s="153"/>
      <c r="E92" s="163"/>
      <c r="F92" s="26"/>
      <c r="G92" s="26"/>
      <c r="H92" s="26"/>
    </row>
    <row r="93" spans="1:8" ht="15.75" customHeight="1" x14ac:dyDescent="0.45">
      <c r="A93" s="89" t="s">
        <v>155</v>
      </c>
      <c r="B93" s="100" t="s">
        <v>156</v>
      </c>
      <c r="C93" s="93">
        <f>SUM(C94:C99)</f>
        <v>185566</v>
      </c>
      <c r="D93" s="156">
        <f t="shared" ref="D93:E93" si="28">SUM(D94:D99)</f>
        <v>0</v>
      </c>
      <c r="E93" s="162">
        <f t="shared" si="28"/>
        <v>185566</v>
      </c>
      <c r="F93" s="94">
        <f>SUM(F94:F99)</f>
        <v>184541</v>
      </c>
      <c r="G93" s="93">
        <f>SUM(G94:G99)</f>
        <v>169823</v>
      </c>
      <c r="H93" s="94">
        <f>SUM(H94:H99)</f>
        <v>277127</v>
      </c>
    </row>
    <row r="94" spans="1:8" ht="15.75" customHeight="1" x14ac:dyDescent="0.45">
      <c r="A94" s="18" t="s">
        <v>157</v>
      </c>
      <c r="B94" s="95" t="s">
        <v>158</v>
      </c>
      <c r="C94" s="25">
        <v>46700</v>
      </c>
      <c r="D94" s="153"/>
      <c r="E94" s="160">
        <f t="shared" ref="E94:E98" si="29">C94+D94</f>
        <v>46700</v>
      </c>
      <c r="F94" s="26">
        <v>46100</v>
      </c>
      <c r="G94" s="26">
        <v>37849</v>
      </c>
      <c r="H94" s="26">
        <v>136437</v>
      </c>
    </row>
    <row r="95" spans="1:8" ht="15.75" customHeight="1" x14ac:dyDescent="0.45">
      <c r="A95" s="18" t="s">
        <v>159</v>
      </c>
      <c r="B95" s="95" t="s">
        <v>160</v>
      </c>
      <c r="C95" s="25"/>
      <c r="D95" s="153"/>
      <c r="E95" s="160">
        <f t="shared" si="29"/>
        <v>0</v>
      </c>
      <c r="F95" s="26"/>
      <c r="G95" s="26"/>
      <c r="H95" s="26"/>
    </row>
    <row r="96" spans="1:8" ht="15.75" customHeight="1" x14ac:dyDescent="0.45">
      <c r="A96" s="18" t="s">
        <v>161</v>
      </c>
      <c r="B96" s="95" t="s">
        <v>162</v>
      </c>
      <c r="C96" s="25">
        <v>18000</v>
      </c>
      <c r="D96" s="153"/>
      <c r="E96" s="160">
        <f t="shared" si="29"/>
        <v>18000</v>
      </c>
      <c r="F96" s="26">
        <v>24000</v>
      </c>
      <c r="G96" s="26">
        <v>20852</v>
      </c>
      <c r="H96" s="26">
        <v>37818</v>
      </c>
    </row>
    <row r="97" spans="1:8" ht="15.75" customHeight="1" x14ac:dyDescent="0.45">
      <c r="A97" s="18" t="s">
        <v>163</v>
      </c>
      <c r="B97" s="95" t="s">
        <v>164</v>
      </c>
      <c r="C97" s="25">
        <v>58000</v>
      </c>
      <c r="D97" s="153"/>
      <c r="E97" s="160">
        <f t="shared" si="29"/>
        <v>58000</v>
      </c>
      <c r="F97" s="26">
        <v>58000</v>
      </c>
      <c r="G97" s="26">
        <v>56051</v>
      </c>
      <c r="H97" s="26">
        <v>52507</v>
      </c>
    </row>
    <row r="98" spans="1:8" ht="15.75" customHeight="1" x14ac:dyDescent="0.45">
      <c r="A98" s="18" t="s">
        <v>165</v>
      </c>
      <c r="B98" s="95" t="s">
        <v>166</v>
      </c>
      <c r="C98" s="25">
        <v>62866</v>
      </c>
      <c r="D98" s="153"/>
      <c r="E98" s="160">
        <f t="shared" si="29"/>
        <v>62866</v>
      </c>
      <c r="F98" s="26">
        <v>56441</v>
      </c>
      <c r="G98" s="26">
        <v>55071</v>
      </c>
      <c r="H98" s="26">
        <v>50365</v>
      </c>
    </row>
    <row r="99" spans="1:8" ht="15.75" customHeight="1" x14ac:dyDescent="0.45">
      <c r="A99" s="18"/>
      <c r="B99" s="95" t="s">
        <v>167</v>
      </c>
      <c r="C99" s="25"/>
      <c r="D99" s="153"/>
      <c r="E99" s="163"/>
      <c r="F99" s="26"/>
      <c r="G99" s="26"/>
      <c r="H99" s="26"/>
    </row>
    <row r="100" spans="1:8" ht="15.75" customHeight="1" x14ac:dyDescent="0.45">
      <c r="A100" s="89" t="s">
        <v>168</v>
      </c>
      <c r="B100" s="90" t="s">
        <v>169</v>
      </c>
      <c r="C100" s="93">
        <f>SUM(C101:C106)</f>
        <v>0</v>
      </c>
      <c r="D100" s="156">
        <f t="shared" ref="D100:E100" si="30">SUM(D101:D106)</f>
        <v>0</v>
      </c>
      <c r="E100" s="162">
        <f t="shared" si="30"/>
        <v>0</v>
      </c>
      <c r="F100" s="94">
        <f>SUM(F101:F106)</f>
        <v>52000</v>
      </c>
      <c r="G100" s="93">
        <f>SUM(G101:G106)</f>
        <v>52000</v>
      </c>
      <c r="H100" s="94">
        <f>SUM(H101:H106)</f>
        <v>576261</v>
      </c>
    </row>
    <row r="101" spans="1:8" ht="15.75" customHeight="1" x14ac:dyDescent="0.45">
      <c r="A101" s="18" t="s">
        <v>170</v>
      </c>
      <c r="B101" s="101" t="s">
        <v>171</v>
      </c>
      <c r="C101" s="96"/>
      <c r="D101" s="158"/>
      <c r="E101" s="165"/>
      <c r="F101" s="97"/>
      <c r="G101" s="97"/>
      <c r="H101" s="97"/>
    </row>
    <row r="102" spans="1:8" ht="15.75" customHeight="1" x14ac:dyDescent="0.45">
      <c r="A102" s="18" t="s">
        <v>172</v>
      </c>
      <c r="B102" s="101" t="s">
        <v>173</v>
      </c>
      <c r="C102" s="96"/>
      <c r="D102" s="158"/>
      <c r="E102" s="165"/>
      <c r="F102" s="97"/>
      <c r="G102" s="97"/>
      <c r="H102" s="97"/>
    </row>
    <row r="103" spans="1:8" ht="15.75" customHeight="1" x14ac:dyDescent="0.45">
      <c r="A103" s="18" t="s">
        <v>174</v>
      </c>
      <c r="B103" s="101" t="s">
        <v>175</v>
      </c>
      <c r="C103" s="96"/>
      <c r="D103" s="158"/>
      <c r="E103" s="165"/>
      <c r="F103" s="97"/>
      <c r="G103" s="97"/>
      <c r="H103" s="97"/>
    </row>
    <row r="104" spans="1:8" ht="15.75" customHeight="1" x14ac:dyDescent="0.45">
      <c r="A104" s="18" t="s">
        <v>176</v>
      </c>
      <c r="B104" s="101" t="s">
        <v>177</v>
      </c>
      <c r="C104" s="96"/>
      <c r="D104" s="158"/>
      <c r="E104" s="165"/>
      <c r="F104" s="97"/>
      <c r="G104" s="97"/>
      <c r="H104" s="97"/>
    </row>
    <row r="105" spans="1:8" ht="15.75" customHeight="1" x14ac:dyDescent="0.45">
      <c r="A105" s="18" t="s">
        <v>178</v>
      </c>
      <c r="B105" s="102" t="s">
        <v>179</v>
      </c>
      <c r="C105" s="96">
        <v>0</v>
      </c>
      <c r="D105" s="158"/>
      <c r="E105" s="160">
        <f>C105+D105</f>
        <v>0</v>
      </c>
      <c r="F105" s="97">
        <v>52000</v>
      </c>
      <c r="G105" s="97">
        <v>52000</v>
      </c>
      <c r="H105" s="97">
        <v>576261</v>
      </c>
    </row>
    <row r="106" spans="1:8" ht="15.75" customHeight="1" x14ac:dyDescent="0.45">
      <c r="A106" s="18"/>
      <c r="B106" s="102" t="s">
        <v>180</v>
      </c>
      <c r="C106" s="25"/>
      <c r="D106" s="153"/>
      <c r="E106" s="163"/>
      <c r="F106" s="26"/>
      <c r="G106" s="26"/>
      <c r="H106" s="26"/>
    </row>
    <row r="107" spans="1:8" ht="15.75" customHeight="1" x14ac:dyDescent="0.45">
      <c r="A107" s="89" t="s">
        <v>181</v>
      </c>
      <c r="B107" s="100" t="s">
        <v>182</v>
      </c>
      <c r="C107" s="93">
        <f>SUM(C108:C124)</f>
        <v>1432495</v>
      </c>
      <c r="D107" s="156">
        <f t="shared" ref="D107:E107" si="31">SUM(D108:D124)</f>
        <v>19725</v>
      </c>
      <c r="E107" s="162">
        <f t="shared" si="31"/>
        <v>1452220</v>
      </c>
      <c r="F107" s="94">
        <f>SUM(F108:F124)</f>
        <v>1235082</v>
      </c>
      <c r="G107" s="93">
        <f>SUM(G108:G124)</f>
        <v>1158251</v>
      </c>
      <c r="H107" s="94">
        <f>SUM(H108:H124)</f>
        <v>1155648</v>
      </c>
    </row>
    <row r="108" spans="1:8" ht="15.75" customHeight="1" x14ac:dyDescent="0.45">
      <c r="A108" s="18" t="s">
        <v>183</v>
      </c>
      <c r="B108" s="103" t="s">
        <v>184</v>
      </c>
      <c r="C108" s="25">
        <v>194232</v>
      </c>
      <c r="D108" s="153"/>
      <c r="E108" s="160">
        <f t="shared" ref="E108:E114" si="32">C108+D108</f>
        <v>194232</v>
      </c>
      <c r="F108" s="26">
        <v>192270</v>
      </c>
      <c r="G108" s="26">
        <v>153958</v>
      </c>
      <c r="H108" s="26">
        <v>128421</v>
      </c>
    </row>
    <row r="109" spans="1:8" ht="15.75" customHeight="1" x14ac:dyDescent="0.45">
      <c r="A109" s="18" t="s">
        <v>185</v>
      </c>
      <c r="B109" s="98" t="s">
        <v>186</v>
      </c>
      <c r="C109" s="25">
        <v>3770</v>
      </c>
      <c r="D109" s="153">
        <v>5000</v>
      </c>
      <c r="E109" s="160">
        <f t="shared" si="32"/>
        <v>8770</v>
      </c>
      <c r="F109" s="26">
        <v>2840</v>
      </c>
      <c r="G109" s="26">
        <v>3815</v>
      </c>
      <c r="H109" s="26">
        <v>4459</v>
      </c>
    </row>
    <row r="110" spans="1:8" ht="15.75" customHeight="1" x14ac:dyDescent="0.45">
      <c r="A110" s="18" t="s">
        <v>187</v>
      </c>
      <c r="B110" s="98" t="s">
        <v>188</v>
      </c>
      <c r="C110" s="25">
        <v>329673</v>
      </c>
      <c r="D110" s="153"/>
      <c r="E110" s="160">
        <f t="shared" si="32"/>
        <v>329673</v>
      </c>
      <c r="F110" s="26">
        <v>272014</v>
      </c>
      <c r="G110" s="26">
        <v>253717</v>
      </c>
      <c r="H110" s="26">
        <v>202709</v>
      </c>
    </row>
    <row r="111" spans="1:8" ht="15.75" customHeight="1" x14ac:dyDescent="0.45">
      <c r="A111" s="18" t="s">
        <v>189</v>
      </c>
      <c r="B111" s="98" t="s">
        <v>190</v>
      </c>
      <c r="C111" s="25">
        <v>28000</v>
      </c>
      <c r="D111" s="153"/>
      <c r="E111" s="160">
        <f t="shared" si="32"/>
        <v>28000</v>
      </c>
      <c r="F111" s="26">
        <v>26000</v>
      </c>
      <c r="G111" s="26">
        <v>25100</v>
      </c>
      <c r="H111" s="26">
        <v>30066</v>
      </c>
    </row>
    <row r="112" spans="1:8" ht="15.75" customHeight="1" x14ac:dyDescent="0.45">
      <c r="A112" s="18" t="s">
        <v>191</v>
      </c>
      <c r="B112" s="98" t="s">
        <v>192</v>
      </c>
      <c r="C112" s="25">
        <v>255944</v>
      </c>
      <c r="D112" s="153">
        <v>44725</v>
      </c>
      <c r="E112" s="160">
        <f t="shared" si="32"/>
        <v>300669</v>
      </c>
      <c r="F112" s="26">
        <v>186961</v>
      </c>
      <c r="G112" s="26">
        <v>190451</v>
      </c>
      <c r="H112" s="26">
        <v>174487</v>
      </c>
    </row>
    <row r="113" spans="1:8" ht="15.75" customHeight="1" x14ac:dyDescent="0.45">
      <c r="A113" s="18" t="s">
        <v>193</v>
      </c>
      <c r="B113" s="98" t="s">
        <v>194</v>
      </c>
      <c r="C113" s="25">
        <v>388707</v>
      </c>
      <c r="D113" s="153">
        <v>10000</v>
      </c>
      <c r="E113" s="160">
        <f t="shared" si="32"/>
        <v>398707</v>
      </c>
      <c r="F113" s="26">
        <v>363781</v>
      </c>
      <c r="G113" s="26">
        <v>351078</v>
      </c>
      <c r="H113" s="26">
        <v>452765</v>
      </c>
    </row>
    <row r="114" spans="1:8" ht="15.75" customHeight="1" x14ac:dyDescent="0.45">
      <c r="A114" s="18" t="s">
        <v>195</v>
      </c>
      <c r="B114" s="98" t="s">
        <v>196</v>
      </c>
      <c r="C114" s="25">
        <v>38190</v>
      </c>
      <c r="D114" s="153"/>
      <c r="E114" s="160">
        <f t="shared" si="32"/>
        <v>38190</v>
      </c>
      <c r="F114" s="26">
        <v>27701</v>
      </c>
      <c r="G114" s="26">
        <v>29060</v>
      </c>
      <c r="H114" s="26">
        <v>26481</v>
      </c>
    </row>
    <row r="115" spans="1:8" ht="15.75" customHeight="1" x14ac:dyDescent="0.45">
      <c r="A115" s="18" t="s">
        <v>197</v>
      </c>
      <c r="B115" s="98" t="s">
        <v>198</v>
      </c>
      <c r="C115" s="25"/>
      <c r="D115" s="153"/>
      <c r="E115" s="163"/>
      <c r="F115" s="26"/>
      <c r="G115" s="26"/>
      <c r="H115" s="26"/>
    </row>
    <row r="116" spans="1:8" ht="15.75" customHeight="1" x14ac:dyDescent="0.45">
      <c r="A116" s="18" t="s">
        <v>199</v>
      </c>
      <c r="B116" s="98" t="s">
        <v>200</v>
      </c>
      <c r="C116" s="25">
        <v>19359</v>
      </c>
      <c r="D116" s="153"/>
      <c r="E116" s="160">
        <f>C116+D116</f>
        <v>19359</v>
      </c>
      <c r="F116" s="26">
        <v>13459</v>
      </c>
      <c r="G116" s="26">
        <v>14022</v>
      </c>
      <c r="H116" s="26">
        <v>12118</v>
      </c>
    </row>
    <row r="117" spans="1:8" ht="15.75" customHeight="1" x14ac:dyDescent="0.45">
      <c r="A117" s="18" t="s">
        <v>201</v>
      </c>
      <c r="B117" s="98" t="s">
        <v>202</v>
      </c>
      <c r="C117" s="25"/>
      <c r="D117" s="153"/>
      <c r="E117" s="163"/>
      <c r="F117" s="26"/>
      <c r="G117" s="26"/>
      <c r="H117" s="26"/>
    </row>
    <row r="118" spans="1:8" ht="15.75" customHeight="1" x14ac:dyDescent="0.45">
      <c r="A118" s="18" t="s">
        <v>203</v>
      </c>
      <c r="B118" s="98" t="s">
        <v>204</v>
      </c>
      <c r="C118" s="25"/>
      <c r="D118" s="153"/>
      <c r="E118" s="163"/>
      <c r="F118" s="26"/>
      <c r="G118" s="26"/>
      <c r="H118" s="26"/>
    </row>
    <row r="119" spans="1:8" ht="15.75" customHeight="1" x14ac:dyDescent="0.45">
      <c r="A119" s="18" t="s">
        <v>205</v>
      </c>
      <c r="B119" s="98" t="s">
        <v>206</v>
      </c>
      <c r="C119" s="25"/>
      <c r="D119" s="153"/>
      <c r="E119" s="163"/>
      <c r="F119" s="26"/>
      <c r="G119" s="26"/>
      <c r="H119" s="26"/>
    </row>
    <row r="120" spans="1:8" ht="15.75" customHeight="1" x14ac:dyDescent="0.45">
      <c r="A120" s="18" t="s">
        <v>207</v>
      </c>
      <c r="B120" s="98" t="s">
        <v>208</v>
      </c>
      <c r="C120" s="25"/>
      <c r="D120" s="153"/>
      <c r="E120" s="163"/>
      <c r="F120" s="26"/>
      <c r="G120" s="26"/>
      <c r="H120" s="26"/>
    </row>
    <row r="121" spans="1:8" ht="15.75" customHeight="1" x14ac:dyDescent="0.45">
      <c r="A121" s="18" t="s">
        <v>209</v>
      </c>
      <c r="B121" s="95" t="s">
        <v>210</v>
      </c>
      <c r="C121" s="25">
        <v>30000</v>
      </c>
      <c r="D121" s="153"/>
      <c r="E121" s="160">
        <f t="shared" ref="E121:E123" si="33">C121+D121</f>
        <v>30000</v>
      </c>
      <c r="F121" s="26">
        <v>30000</v>
      </c>
      <c r="G121" s="26">
        <v>32363</v>
      </c>
      <c r="H121" s="26">
        <v>34433</v>
      </c>
    </row>
    <row r="122" spans="1:8" ht="15.75" customHeight="1" x14ac:dyDescent="0.45">
      <c r="A122" s="18" t="s">
        <v>211</v>
      </c>
      <c r="B122" s="95" t="s">
        <v>212</v>
      </c>
      <c r="C122" s="25">
        <v>40120</v>
      </c>
      <c r="D122" s="153">
        <v>10000</v>
      </c>
      <c r="E122" s="160">
        <f t="shared" si="33"/>
        <v>50120</v>
      </c>
      <c r="F122" s="26">
        <v>37120</v>
      </c>
      <c r="G122" s="26">
        <v>37247</v>
      </c>
      <c r="H122" s="26">
        <v>37166</v>
      </c>
    </row>
    <row r="123" spans="1:8" ht="15.75" customHeight="1" x14ac:dyDescent="0.45">
      <c r="A123" s="18" t="s">
        <v>213</v>
      </c>
      <c r="B123" s="95" t="s">
        <v>214</v>
      </c>
      <c r="C123" s="25">
        <v>104500</v>
      </c>
      <c r="D123" s="153">
        <v>-50000</v>
      </c>
      <c r="E123" s="160">
        <f t="shared" si="33"/>
        <v>54500</v>
      </c>
      <c r="F123" s="26">
        <v>82936</v>
      </c>
      <c r="G123" s="26">
        <v>67440</v>
      </c>
      <c r="H123" s="26">
        <v>52543</v>
      </c>
    </row>
    <row r="124" spans="1:8" ht="15.75" customHeight="1" x14ac:dyDescent="0.45">
      <c r="A124" s="18"/>
      <c r="B124" s="98"/>
      <c r="C124" s="25"/>
      <c r="D124" s="153"/>
      <c r="E124" s="163"/>
      <c r="F124" s="26"/>
      <c r="G124" s="26"/>
      <c r="H124" s="26"/>
    </row>
    <row r="125" spans="1:8" ht="15.75" customHeight="1" x14ac:dyDescent="0.45">
      <c r="A125" s="89" t="s">
        <v>215</v>
      </c>
      <c r="B125" s="90" t="s">
        <v>216</v>
      </c>
      <c r="C125" s="93">
        <f>SUM(C126:C137)</f>
        <v>6054140</v>
      </c>
      <c r="D125" s="156">
        <f t="shared" ref="D125:E125" si="34">SUM(D126:D137)</f>
        <v>34119</v>
      </c>
      <c r="E125" s="162">
        <f t="shared" si="34"/>
        <v>6088259</v>
      </c>
      <c r="F125" s="94">
        <f>SUM(F126:F137)</f>
        <v>6794524</v>
      </c>
      <c r="G125" s="93">
        <f>SUM(G126:G137)</f>
        <v>6797714</v>
      </c>
      <c r="H125" s="94">
        <f>SUM(H126:H137)</f>
        <v>5603579</v>
      </c>
    </row>
    <row r="126" spans="1:8" ht="15.75" customHeight="1" x14ac:dyDescent="0.45">
      <c r="A126" s="18" t="s">
        <v>217</v>
      </c>
      <c r="B126" s="95" t="s">
        <v>218</v>
      </c>
      <c r="C126" s="25">
        <v>2114286</v>
      </c>
      <c r="D126" s="153"/>
      <c r="E126" s="160">
        <f t="shared" ref="E126:E127" si="35">C126+D126</f>
        <v>2114286</v>
      </c>
      <c r="F126" s="26">
        <v>1909877</v>
      </c>
      <c r="G126" s="26">
        <v>1891926</v>
      </c>
      <c r="H126" s="26">
        <v>1750790</v>
      </c>
    </row>
    <row r="127" spans="1:8" ht="15.75" customHeight="1" x14ac:dyDescent="0.45">
      <c r="A127" s="104" t="s">
        <v>219</v>
      </c>
      <c r="B127" s="105" t="s">
        <v>220</v>
      </c>
      <c r="C127" s="25">
        <v>3289644</v>
      </c>
      <c r="D127" s="153">
        <v>25256</v>
      </c>
      <c r="E127" s="160">
        <f t="shared" si="35"/>
        <v>3314900</v>
      </c>
      <c r="F127" s="26">
        <v>4243736</v>
      </c>
      <c r="G127" s="26">
        <v>4309264</v>
      </c>
      <c r="H127" s="26">
        <v>3304813</v>
      </c>
    </row>
    <row r="128" spans="1:8" ht="15.75" customHeight="1" x14ac:dyDescent="0.45">
      <c r="A128" s="104" t="s">
        <v>221</v>
      </c>
      <c r="B128" s="95" t="s">
        <v>222</v>
      </c>
      <c r="C128" s="25"/>
      <c r="D128" s="153"/>
      <c r="E128" s="163"/>
      <c r="F128" s="26"/>
      <c r="G128" s="26"/>
      <c r="H128" s="26"/>
    </row>
    <row r="129" spans="1:8" ht="15.75" customHeight="1" x14ac:dyDescent="0.45">
      <c r="A129" s="18" t="s">
        <v>223</v>
      </c>
      <c r="B129" s="95" t="s">
        <v>224</v>
      </c>
      <c r="C129" s="25"/>
      <c r="D129" s="153"/>
      <c r="E129" s="163"/>
      <c r="F129" s="26"/>
      <c r="G129" s="26"/>
      <c r="H129" s="26"/>
    </row>
    <row r="130" spans="1:8" ht="15.75" customHeight="1" x14ac:dyDescent="0.45">
      <c r="A130" s="18" t="s">
        <v>225</v>
      </c>
      <c r="B130" s="95" t="s">
        <v>226</v>
      </c>
      <c r="C130" s="25"/>
      <c r="D130" s="153"/>
      <c r="E130" s="163"/>
      <c r="F130" s="26"/>
      <c r="G130" s="26"/>
      <c r="H130" s="26"/>
    </row>
    <row r="131" spans="1:8" ht="15.75" customHeight="1" x14ac:dyDescent="0.45">
      <c r="A131" s="18" t="s">
        <v>227</v>
      </c>
      <c r="B131" s="95" t="s">
        <v>228</v>
      </c>
      <c r="C131" s="25">
        <v>441910</v>
      </c>
      <c r="D131" s="153">
        <v>8863</v>
      </c>
      <c r="E131" s="160">
        <f t="shared" ref="E131:E133" si="36">C131+D131</f>
        <v>450773</v>
      </c>
      <c r="F131" s="26">
        <v>437411</v>
      </c>
      <c r="G131" s="26">
        <v>409736</v>
      </c>
      <c r="H131" s="26">
        <v>352839</v>
      </c>
    </row>
    <row r="132" spans="1:8" ht="15.75" customHeight="1" x14ac:dyDescent="0.45">
      <c r="A132" s="18" t="s">
        <v>229</v>
      </c>
      <c r="B132" s="95" t="s">
        <v>230</v>
      </c>
      <c r="C132" s="25">
        <v>1500</v>
      </c>
      <c r="D132" s="153"/>
      <c r="E132" s="160">
        <f t="shared" si="36"/>
        <v>1500</v>
      </c>
      <c r="F132" s="26">
        <v>1500</v>
      </c>
      <c r="G132" s="26">
        <v>1079</v>
      </c>
      <c r="H132" s="26">
        <v>1310</v>
      </c>
    </row>
    <row r="133" spans="1:8" ht="15.75" customHeight="1" x14ac:dyDescent="0.45">
      <c r="A133" s="18" t="s">
        <v>231</v>
      </c>
      <c r="B133" s="95" t="s">
        <v>232</v>
      </c>
      <c r="C133" s="25">
        <v>198300</v>
      </c>
      <c r="D133" s="153"/>
      <c r="E133" s="160">
        <f t="shared" si="36"/>
        <v>198300</v>
      </c>
      <c r="F133" s="26">
        <v>197000</v>
      </c>
      <c r="G133" s="26">
        <v>182608</v>
      </c>
      <c r="H133" s="26">
        <v>163283</v>
      </c>
    </row>
    <row r="134" spans="1:8" ht="15.75" customHeight="1" x14ac:dyDescent="0.45">
      <c r="A134" s="18" t="s">
        <v>233</v>
      </c>
      <c r="B134" s="95" t="s">
        <v>234</v>
      </c>
      <c r="C134" s="25"/>
      <c r="D134" s="153"/>
      <c r="E134" s="163"/>
      <c r="F134" s="26"/>
      <c r="G134" s="26"/>
      <c r="H134" s="26">
        <v>25601</v>
      </c>
    </row>
    <row r="135" spans="1:8" ht="15.75" customHeight="1" x14ac:dyDescent="0.45">
      <c r="A135" s="18" t="s">
        <v>235</v>
      </c>
      <c r="B135" s="95" t="s">
        <v>236</v>
      </c>
      <c r="C135" s="25"/>
      <c r="D135" s="153"/>
      <c r="E135" s="163"/>
      <c r="F135" s="26"/>
      <c r="G135" s="26"/>
      <c r="H135" s="26"/>
    </row>
    <row r="136" spans="1:8" ht="15.75" customHeight="1" x14ac:dyDescent="0.45">
      <c r="A136" s="18" t="s">
        <v>237</v>
      </c>
      <c r="B136" s="95" t="s">
        <v>238</v>
      </c>
      <c r="C136" s="25">
        <v>8500</v>
      </c>
      <c r="D136" s="153"/>
      <c r="E136" s="160">
        <f>C136+D136</f>
        <v>8500</v>
      </c>
      <c r="F136" s="26">
        <v>5000</v>
      </c>
      <c r="G136" s="26">
        <v>3101</v>
      </c>
      <c r="H136" s="26">
        <v>4943</v>
      </c>
    </row>
    <row r="137" spans="1:8" ht="15.75" customHeight="1" x14ac:dyDescent="0.45">
      <c r="A137" s="18"/>
      <c r="B137" s="95" t="s">
        <v>239</v>
      </c>
      <c r="C137" s="25"/>
      <c r="D137" s="153"/>
      <c r="E137" s="163"/>
      <c r="F137" s="26"/>
      <c r="G137" s="26"/>
      <c r="H137" s="26"/>
    </row>
    <row r="138" spans="1:8" ht="15.75" customHeight="1" x14ac:dyDescent="0.45">
      <c r="A138" s="89" t="s">
        <v>240</v>
      </c>
      <c r="B138" s="100" t="s">
        <v>241</v>
      </c>
      <c r="C138" s="93">
        <f>SUM(C139:C160)</f>
        <v>1773986</v>
      </c>
      <c r="D138" s="156">
        <f t="shared" ref="D138:E138" si="37">SUM(D139:D160)</f>
        <v>57256</v>
      </c>
      <c r="E138" s="162">
        <f t="shared" si="37"/>
        <v>1831242</v>
      </c>
      <c r="F138" s="94">
        <f>SUM(F139:F160)</f>
        <v>1781119</v>
      </c>
      <c r="G138" s="93">
        <f>SUM(G139:G160)</f>
        <v>1742629</v>
      </c>
      <c r="H138" s="94">
        <f>SUM(H139:H160)</f>
        <v>1545486</v>
      </c>
    </row>
    <row r="139" spans="1:8" ht="15.75" customHeight="1" x14ac:dyDescent="0.45">
      <c r="A139" s="18" t="s">
        <v>242</v>
      </c>
      <c r="B139" s="95" t="s">
        <v>243</v>
      </c>
      <c r="C139" s="25">
        <v>18500</v>
      </c>
      <c r="D139" s="153">
        <v>-8600</v>
      </c>
      <c r="E139" s="160">
        <f>C139+D139</f>
        <v>9900</v>
      </c>
      <c r="F139" s="26">
        <v>9300</v>
      </c>
      <c r="G139" s="26">
        <v>4395</v>
      </c>
      <c r="H139" s="26">
        <v>5538</v>
      </c>
    </row>
    <row r="140" spans="1:8" ht="15.75" customHeight="1" x14ac:dyDescent="0.45">
      <c r="A140" s="18" t="s">
        <v>244</v>
      </c>
      <c r="B140" s="95" t="s">
        <v>281</v>
      </c>
      <c r="C140" s="25"/>
      <c r="D140" s="153"/>
      <c r="E140" s="163"/>
      <c r="F140" s="26"/>
      <c r="G140" s="26"/>
      <c r="H140" s="26"/>
    </row>
    <row r="141" spans="1:8" ht="15.75" customHeight="1" x14ac:dyDescent="0.45">
      <c r="A141" s="116" t="s">
        <v>245</v>
      </c>
      <c r="B141" s="117" t="s">
        <v>246</v>
      </c>
      <c r="C141" s="118">
        <v>32000</v>
      </c>
      <c r="D141" s="153">
        <v>84496</v>
      </c>
      <c r="E141" s="160">
        <f t="shared" ref="E141:E149" si="38">C141+D141</f>
        <v>116496</v>
      </c>
      <c r="F141" s="26">
        <v>218132</v>
      </c>
      <c r="G141" s="26">
        <v>170983</v>
      </c>
      <c r="H141" s="26">
        <v>139736</v>
      </c>
    </row>
    <row r="142" spans="1:8" ht="15.75" customHeight="1" x14ac:dyDescent="0.45">
      <c r="A142" s="116" t="s">
        <v>276</v>
      </c>
      <c r="B142" s="117" t="s">
        <v>282</v>
      </c>
      <c r="C142" s="118">
        <v>24084</v>
      </c>
      <c r="D142" s="153"/>
      <c r="E142" s="160">
        <f t="shared" si="38"/>
        <v>24084</v>
      </c>
      <c r="F142" s="26"/>
      <c r="G142" s="26"/>
      <c r="H142" s="26"/>
    </row>
    <row r="143" spans="1:8" ht="15.75" customHeight="1" x14ac:dyDescent="0.45">
      <c r="A143" s="116" t="s">
        <v>277</v>
      </c>
      <c r="B143" s="117" t="s">
        <v>283</v>
      </c>
      <c r="C143" s="118">
        <v>42350</v>
      </c>
      <c r="D143" s="153"/>
      <c r="E143" s="160">
        <f t="shared" si="38"/>
        <v>42350</v>
      </c>
      <c r="F143" s="26"/>
      <c r="G143" s="26"/>
      <c r="H143" s="26"/>
    </row>
    <row r="144" spans="1:8" ht="15.75" customHeight="1" x14ac:dyDescent="0.45">
      <c r="A144" s="116" t="s">
        <v>278</v>
      </c>
      <c r="B144" s="117" t="s">
        <v>284</v>
      </c>
      <c r="C144" s="118">
        <v>16056</v>
      </c>
      <c r="D144" s="153"/>
      <c r="E144" s="160">
        <f t="shared" si="38"/>
        <v>16056</v>
      </c>
      <c r="F144" s="26"/>
      <c r="G144" s="26"/>
      <c r="H144" s="26"/>
    </row>
    <row r="145" spans="1:8" ht="15.75" customHeight="1" x14ac:dyDescent="0.45">
      <c r="A145" s="116" t="s">
        <v>279</v>
      </c>
      <c r="B145" s="117" t="s">
        <v>285</v>
      </c>
      <c r="C145" s="118">
        <v>22000</v>
      </c>
      <c r="D145" s="153"/>
      <c r="E145" s="160">
        <f t="shared" si="38"/>
        <v>22000</v>
      </c>
      <c r="F145" s="26"/>
      <c r="G145" s="26"/>
      <c r="H145" s="26"/>
    </row>
    <row r="146" spans="1:8" ht="15.75" customHeight="1" x14ac:dyDescent="0.45">
      <c r="A146" s="116" t="s">
        <v>280</v>
      </c>
      <c r="B146" s="117" t="s">
        <v>286</v>
      </c>
      <c r="C146" s="118">
        <v>3000</v>
      </c>
      <c r="D146" s="153"/>
      <c r="E146" s="160">
        <f t="shared" si="38"/>
        <v>3000</v>
      </c>
      <c r="F146" s="26"/>
      <c r="G146" s="26"/>
      <c r="H146" s="26"/>
    </row>
    <row r="147" spans="1:8" ht="15.75" customHeight="1" x14ac:dyDescent="0.45">
      <c r="A147" s="18" t="s">
        <v>247</v>
      </c>
      <c r="B147" s="95" t="s">
        <v>287</v>
      </c>
      <c r="C147" s="25">
        <v>720000</v>
      </c>
      <c r="D147" s="153"/>
      <c r="E147" s="160">
        <f t="shared" si="38"/>
        <v>720000</v>
      </c>
      <c r="F147" s="26">
        <v>649000</v>
      </c>
      <c r="G147" s="26">
        <v>706398</v>
      </c>
      <c r="H147" s="26">
        <v>482911</v>
      </c>
    </row>
    <row r="148" spans="1:8" ht="15.75" customHeight="1" x14ac:dyDescent="0.45">
      <c r="A148" s="116" t="s">
        <v>248</v>
      </c>
      <c r="B148" s="117" t="s">
        <v>249</v>
      </c>
      <c r="C148" s="118">
        <v>11000</v>
      </c>
      <c r="D148" s="153"/>
      <c r="E148" s="160">
        <f t="shared" si="38"/>
        <v>11000</v>
      </c>
      <c r="F148" s="26">
        <v>177510</v>
      </c>
      <c r="G148" s="26">
        <v>166499</v>
      </c>
      <c r="H148" s="26">
        <v>137994</v>
      </c>
    </row>
    <row r="149" spans="1:8" ht="15.75" customHeight="1" x14ac:dyDescent="0.45">
      <c r="A149" s="116" t="s">
        <v>288</v>
      </c>
      <c r="B149" s="117" t="s">
        <v>289</v>
      </c>
      <c r="C149" s="118">
        <v>121658</v>
      </c>
      <c r="D149" s="153"/>
      <c r="E149" s="160">
        <f t="shared" si="38"/>
        <v>121658</v>
      </c>
      <c r="F149" s="26"/>
      <c r="G149" s="26"/>
      <c r="H149" s="26"/>
    </row>
    <row r="150" spans="1:8" ht="15.75" customHeight="1" x14ac:dyDescent="0.45">
      <c r="A150" s="18" t="s">
        <v>250</v>
      </c>
      <c r="B150" s="95" t="s">
        <v>251</v>
      </c>
      <c r="C150" s="25"/>
      <c r="D150" s="153"/>
      <c r="E150" s="163"/>
      <c r="F150" s="26"/>
      <c r="G150" s="26"/>
      <c r="H150" s="26"/>
    </row>
    <row r="151" spans="1:8" ht="15.75" customHeight="1" x14ac:dyDescent="0.45">
      <c r="A151" s="18" t="s">
        <v>252</v>
      </c>
      <c r="B151" s="95" t="s">
        <v>253</v>
      </c>
      <c r="C151" s="25">
        <v>54840</v>
      </c>
      <c r="D151" s="153"/>
      <c r="E151" s="160">
        <f t="shared" ref="E151:E152" si="39">C151+D151</f>
        <v>54840</v>
      </c>
      <c r="F151" s="26">
        <v>60400</v>
      </c>
      <c r="G151" s="26">
        <v>58100</v>
      </c>
      <c r="H151" s="26">
        <v>84039</v>
      </c>
    </row>
    <row r="152" spans="1:8" ht="15.75" customHeight="1" x14ac:dyDescent="0.45">
      <c r="A152" s="18" t="s">
        <v>254</v>
      </c>
      <c r="B152" s="95" t="s">
        <v>255</v>
      </c>
      <c r="C152" s="25">
        <v>95996</v>
      </c>
      <c r="D152" s="153">
        <v>11928</v>
      </c>
      <c r="E152" s="160">
        <f t="shared" si="39"/>
        <v>107924</v>
      </c>
      <c r="F152" s="26">
        <v>95046</v>
      </c>
      <c r="G152" s="26">
        <v>96141</v>
      </c>
      <c r="H152" s="26">
        <v>89505</v>
      </c>
    </row>
    <row r="153" spans="1:8" ht="15.75" customHeight="1" x14ac:dyDescent="0.45">
      <c r="A153" s="18" t="s">
        <v>256</v>
      </c>
      <c r="B153" s="95" t="s">
        <v>257</v>
      </c>
      <c r="C153" s="25"/>
      <c r="D153" s="153"/>
      <c r="E153" s="163"/>
      <c r="F153" s="26"/>
      <c r="G153" s="26"/>
      <c r="H153" s="26"/>
    </row>
    <row r="154" spans="1:8" ht="15.75" customHeight="1" x14ac:dyDescent="0.45">
      <c r="A154" s="18" t="s">
        <v>258</v>
      </c>
      <c r="B154" s="95" t="s">
        <v>259</v>
      </c>
      <c r="C154" s="25">
        <v>65300</v>
      </c>
      <c r="D154" s="153"/>
      <c r="E154" s="160">
        <f>C154+D154</f>
        <v>65300</v>
      </c>
      <c r="F154" s="26">
        <v>12800</v>
      </c>
      <c r="G154" s="26">
        <v>21983</v>
      </c>
      <c r="H154" s="26">
        <v>16463</v>
      </c>
    </row>
    <row r="155" spans="1:8" ht="15.75" customHeight="1" x14ac:dyDescent="0.45">
      <c r="A155" s="18" t="s">
        <v>260</v>
      </c>
      <c r="B155" s="95" t="s">
        <v>261</v>
      </c>
      <c r="C155" s="25"/>
      <c r="D155" s="153"/>
      <c r="E155" s="163"/>
      <c r="F155" s="26"/>
      <c r="G155" s="26"/>
      <c r="H155" s="26"/>
    </row>
    <row r="156" spans="1:8" ht="15.75" customHeight="1" x14ac:dyDescent="0.45">
      <c r="A156" s="18" t="s">
        <v>262</v>
      </c>
      <c r="B156" s="95" t="s">
        <v>263</v>
      </c>
      <c r="C156" s="25">
        <v>198000</v>
      </c>
      <c r="D156" s="153">
        <v>-40184</v>
      </c>
      <c r="E156" s="160">
        <f t="shared" ref="E156:E159" si="40">C156+D156</f>
        <v>157816</v>
      </c>
      <c r="F156" s="26">
        <v>227981</v>
      </c>
      <c r="G156" s="26">
        <v>173347</v>
      </c>
      <c r="H156" s="26">
        <v>300589</v>
      </c>
    </row>
    <row r="157" spans="1:8" ht="15.75" customHeight="1" x14ac:dyDescent="0.45">
      <c r="A157" s="18" t="s">
        <v>264</v>
      </c>
      <c r="B157" s="95" t="s">
        <v>265</v>
      </c>
      <c r="C157" s="25">
        <v>2000</v>
      </c>
      <c r="D157" s="153"/>
      <c r="E157" s="160">
        <f t="shared" si="40"/>
        <v>2000</v>
      </c>
      <c r="F157" s="26"/>
      <c r="G157" s="26"/>
      <c r="H157" s="26">
        <v>17934</v>
      </c>
    </row>
    <row r="158" spans="1:8" ht="15.75" customHeight="1" x14ac:dyDescent="0.45">
      <c r="A158" s="18" t="s">
        <v>274</v>
      </c>
      <c r="B158" s="95" t="s">
        <v>275</v>
      </c>
      <c r="C158" s="25">
        <v>0</v>
      </c>
      <c r="D158" s="153">
        <v>9616</v>
      </c>
      <c r="E158" s="160">
        <f t="shared" si="40"/>
        <v>9616</v>
      </c>
      <c r="F158" s="26">
        <v>0</v>
      </c>
      <c r="G158" s="26">
        <v>2256</v>
      </c>
      <c r="H158" s="26">
        <v>0</v>
      </c>
    </row>
    <row r="159" spans="1:8" ht="15.75" customHeight="1" x14ac:dyDescent="0.45">
      <c r="A159" s="18" t="s">
        <v>266</v>
      </c>
      <c r="B159" s="95" t="s">
        <v>267</v>
      </c>
      <c r="C159" s="25">
        <v>347202</v>
      </c>
      <c r="D159" s="153"/>
      <c r="E159" s="160">
        <f t="shared" si="40"/>
        <v>347202</v>
      </c>
      <c r="F159" s="26">
        <v>330950</v>
      </c>
      <c r="G159" s="26">
        <v>342527</v>
      </c>
      <c r="H159" s="26">
        <v>270777</v>
      </c>
    </row>
    <row r="160" spans="1:8" ht="15.75" customHeight="1" thickBot="1" x14ac:dyDescent="0.5">
      <c r="A160" s="47"/>
      <c r="B160" s="48" t="s">
        <v>268</v>
      </c>
      <c r="C160" s="29"/>
      <c r="D160" s="159"/>
      <c r="E160" s="163"/>
      <c r="F160" s="30"/>
      <c r="G160" s="30"/>
      <c r="H160" s="30"/>
    </row>
  </sheetData>
  <conditionalFormatting sqref="C34:H34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9508-EE35-4BAD-8A44-A99FDCD523C5}">
  <dimension ref="A2:J9"/>
  <sheetViews>
    <sheetView tabSelected="1" workbookViewId="0">
      <selection activeCell="J4" sqref="J4"/>
    </sheetView>
  </sheetViews>
  <sheetFormatPr defaultColWidth="8.796875" defaultRowHeight="13.9" x14ac:dyDescent="0.4"/>
  <cols>
    <col min="1" max="1" width="4" style="119" customWidth="1"/>
    <col min="2" max="2" width="7.46484375" style="128" customWidth="1"/>
    <col min="3" max="3" width="14.19921875" style="128" customWidth="1"/>
    <col min="4" max="4" width="5.796875" style="128" customWidth="1"/>
    <col min="5" max="5" width="17.53125" style="128" customWidth="1"/>
    <col min="6" max="6" width="17.86328125" style="128" customWidth="1"/>
    <col min="7" max="7" width="9.796875" style="128" customWidth="1"/>
    <col min="8" max="9" width="17.33203125" style="128" customWidth="1"/>
    <col min="10" max="10" width="34.53125" style="128" customWidth="1"/>
    <col min="11" max="256" width="8.796875" style="128"/>
    <col min="257" max="257" width="4" style="128" customWidth="1"/>
    <col min="258" max="258" width="7.46484375" style="128" customWidth="1"/>
    <col min="259" max="259" width="14.19921875" style="128" customWidth="1"/>
    <col min="260" max="260" width="5.796875" style="128" customWidth="1"/>
    <col min="261" max="261" width="16.19921875" style="128" customWidth="1"/>
    <col min="262" max="262" width="17.86328125" style="128" customWidth="1"/>
    <col min="263" max="263" width="9.796875" style="128" customWidth="1"/>
    <col min="264" max="265" width="17.33203125" style="128" customWidth="1"/>
    <col min="266" max="266" width="18.796875" style="128" customWidth="1"/>
    <col min="267" max="512" width="8.796875" style="128"/>
    <col min="513" max="513" width="4" style="128" customWidth="1"/>
    <col min="514" max="514" width="7.46484375" style="128" customWidth="1"/>
    <col min="515" max="515" width="14.19921875" style="128" customWidth="1"/>
    <col min="516" max="516" width="5.796875" style="128" customWidth="1"/>
    <col min="517" max="517" width="16.19921875" style="128" customWidth="1"/>
    <col min="518" max="518" width="17.86328125" style="128" customWidth="1"/>
    <col min="519" max="519" width="9.796875" style="128" customWidth="1"/>
    <col min="520" max="521" width="17.33203125" style="128" customWidth="1"/>
    <col min="522" max="522" width="18.796875" style="128" customWidth="1"/>
    <col min="523" max="768" width="8.796875" style="128"/>
    <col min="769" max="769" width="4" style="128" customWidth="1"/>
    <col min="770" max="770" width="7.46484375" style="128" customWidth="1"/>
    <col min="771" max="771" width="14.19921875" style="128" customWidth="1"/>
    <col min="772" max="772" width="5.796875" style="128" customWidth="1"/>
    <col min="773" max="773" width="16.19921875" style="128" customWidth="1"/>
    <col min="774" max="774" width="17.86328125" style="128" customWidth="1"/>
    <col min="775" max="775" width="9.796875" style="128" customWidth="1"/>
    <col min="776" max="777" width="17.33203125" style="128" customWidth="1"/>
    <col min="778" max="778" width="18.796875" style="128" customWidth="1"/>
    <col min="779" max="1024" width="8.796875" style="128"/>
    <col min="1025" max="1025" width="4" style="128" customWidth="1"/>
    <col min="1026" max="1026" width="7.46484375" style="128" customWidth="1"/>
    <col min="1027" max="1027" width="14.19921875" style="128" customWidth="1"/>
    <col min="1028" max="1028" width="5.796875" style="128" customWidth="1"/>
    <col min="1029" max="1029" width="16.19921875" style="128" customWidth="1"/>
    <col min="1030" max="1030" width="17.86328125" style="128" customWidth="1"/>
    <col min="1031" max="1031" width="9.796875" style="128" customWidth="1"/>
    <col min="1032" max="1033" width="17.33203125" style="128" customWidth="1"/>
    <col min="1034" max="1034" width="18.796875" style="128" customWidth="1"/>
    <col min="1035" max="1280" width="8.796875" style="128"/>
    <col min="1281" max="1281" width="4" style="128" customWidth="1"/>
    <col min="1282" max="1282" width="7.46484375" style="128" customWidth="1"/>
    <col min="1283" max="1283" width="14.19921875" style="128" customWidth="1"/>
    <col min="1284" max="1284" width="5.796875" style="128" customWidth="1"/>
    <col min="1285" max="1285" width="16.19921875" style="128" customWidth="1"/>
    <col min="1286" max="1286" width="17.86328125" style="128" customWidth="1"/>
    <col min="1287" max="1287" width="9.796875" style="128" customWidth="1"/>
    <col min="1288" max="1289" width="17.33203125" style="128" customWidth="1"/>
    <col min="1290" max="1290" width="18.796875" style="128" customWidth="1"/>
    <col min="1291" max="1536" width="8.796875" style="128"/>
    <col min="1537" max="1537" width="4" style="128" customWidth="1"/>
    <col min="1538" max="1538" width="7.46484375" style="128" customWidth="1"/>
    <col min="1539" max="1539" width="14.19921875" style="128" customWidth="1"/>
    <col min="1540" max="1540" width="5.796875" style="128" customWidth="1"/>
    <col min="1541" max="1541" width="16.19921875" style="128" customWidth="1"/>
    <col min="1542" max="1542" width="17.86328125" style="128" customWidth="1"/>
    <col min="1543" max="1543" width="9.796875" style="128" customWidth="1"/>
    <col min="1544" max="1545" width="17.33203125" style="128" customWidth="1"/>
    <col min="1546" max="1546" width="18.796875" style="128" customWidth="1"/>
    <col min="1547" max="1792" width="8.796875" style="128"/>
    <col min="1793" max="1793" width="4" style="128" customWidth="1"/>
    <col min="1794" max="1794" width="7.46484375" style="128" customWidth="1"/>
    <col min="1795" max="1795" width="14.19921875" style="128" customWidth="1"/>
    <col min="1796" max="1796" width="5.796875" style="128" customWidth="1"/>
    <col min="1797" max="1797" width="16.19921875" style="128" customWidth="1"/>
    <col min="1798" max="1798" width="17.86328125" style="128" customWidth="1"/>
    <col min="1799" max="1799" width="9.796875" style="128" customWidth="1"/>
    <col min="1800" max="1801" width="17.33203125" style="128" customWidth="1"/>
    <col min="1802" max="1802" width="18.796875" style="128" customWidth="1"/>
    <col min="1803" max="2048" width="8.796875" style="128"/>
    <col min="2049" max="2049" width="4" style="128" customWidth="1"/>
    <col min="2050" max="2050" width="7.46484375" style="128" customWidth="1"/>
    <col min="2051" max="2051" width="14.19921875" style="128" customWidth="1"/>
    <col min="2052" max="2052" width="5.796875" style="128" customWidth="1"/>
    <col min="2053" max="2053" width="16.19921875" style="128" customWidth="1"/>
    <col min="2054" max="2054" width="17.86328125" style="128" customWidth="1"/>
    <col min="2055" max="2055" width="9.796875" style="128" customWidth="1"/>
    <col min="2056" max="2057" width="17.33203125" style="128" customWidth="1"/>
    <col min="2058" max="2058" width="18.796875" style="128" customWidth="1"/>
    <col min="2059" max="2304" width="8.796875" style="128"/>
    <col min="2305" max="2305" width="4" style="128" customWidth="1"/>
    <col min="2306" max="2306" width="7.46484375" style="128" customWidth="1"/>
    <col min="2307" max="2307" width="14.19921875" style="128" customWidth="1"/>
    <col min="2308" max="2308" width="5.796875" style="128" customWidth="1"/>
    <col min="2309" max="2309" width="16.19921875" style="128" customWidth="1"/>
    <col min="2310" max="2310" width="17.86328125" style="128" customWidth="1"/>
    <col min="2311" max="2311" width="9.796875" style="128" customWidth="1"/>
    <col min="2312" max="2313" width="17.33203125" style="128" customWidth="1"/>
    <col min="2314" max="2314" width="18.796875" style="128" customWidth="1"/>
    <col min="2315" max="2560" width="8.796875" style="128"/>
    <col min="2561" max="2561" width="4" style="128" customWidth="1"/>
    <col min="2562" max="2562" width="7.46484375" style="128" customWidth="1"/>
    <col min="2563" max="2563" width="14.19921875" style="128" customWidth="1"/>
    <col min="2564" max="2564" width="5.796875" style="128" customWidth="1"/>
    <col min="2565" max="2565" width="16.19921875" style="128" customWidth="1"/>
    <col min="2566" max="2566" width="17.86328125" style="128" customWidth="1"/>
    <col min="2567" max="2567" width="9.796875" style="128" customWidth="1"/>
    <col min="2568" max="2569" width="17.33203125" style="128" customWidth="1"/>
    <col min="2570" max="2570" width="18.796875" style="128" customWidth="1"/>
    <col min="2571" max="2816" width="8.796875" style="128"/>
    <col min="2817" max="2817" width="4" style="128" customWidth="1"/>
    <col min="2818" max="2818" width="7.46484375" style="128" customWidth="1"/>
    <col min="2819" max="2819" width="14.19921875" style="128" customWidth="1"/>
    <col min="2820" max="2820" width="5.796875" style="128" customWidth="1"/>
    <col min="2821" max="2821" width="16.19921875" style="128" customWidth="1"/>
    <col min="2822" max="2822" width="17.86328125" style="128" customWidth="1"/>
    <col min="2823" max="2823" width="9.796875" style="128" customWidth="1"/>
    <col min="2824" max="2825" width="17.33203125" style="128" customWidth="1"/>
    <col min="2826" max="2826" width="18.796875" style="128" customWidth="1"/>
    <col min="2827" max="3072" width="8.796875" style="128"/>
    <col min="3073" max="3073" width="4" style="128" customWidth="1"/>
    <col min="3074" max="3074" width="7.46484375" style="128" customWidth="1"/>
    <col min="3075" max="3075" width="14.19921875" style="128" customWidth="1"/>
    <col min="3076" max="3076" width="5.796875" style="128" customWidth="1"/>
    <col min="3077" max="3077" width="16.19921875" style="128" customWidth="1"/>
    <col min="3078" max="3078" width="17.86328125" style="128" customWidth="1"/>
    <col min="3079" max="3079" width="9.796875" style="128" customWidth="1"/>
    <col min="3080" max="3081" width="17.33203125" style="128" customWidth="1"/>
    <col min="3082" max="3082" width="18.796875" style="128" customWidth="1"/>
    <col min="3083" max="3328" width="8.796875" style="128"/>
    <col min="3329" max="3329" width="4" style="128" customWidth="1"/>
    <col min="3330" max="3330" width="7.46484375" style="128" customWidth="1"/>
    <col min="3331" max="3331" width="14.19921875" style="128" customWidth="1"/>
    <col min="3332" max="3332" width="5.796875" style="128" customWidth="1"/>
    <col min="3333" max="3333" width="16.19921875" style="128" customWidth="1"/>
    <col min="3334" max="3334" width="17.86328125" style="128" customWidth="1"/>
    <col min="3335" max="3335" width="9.796875" style="128" customWidth="1"/>
    <col min="3336" max="3337" width="17.33203125" style="128" customWidth="1"/>
    <col min="3338" max="3338" width="18.796875" style="128" customWidth="1"/>
    <col min="3339" max="3584" width="8.796875" style="128"/>
    <col min="3585" max="3585" width="4" style="128" customWidth="1"/>
    <col min="3586" max="3586" width="7.46484375" style="128" customWidth="1"/>
    <col min="3587" max="3587" width="14.19921875" style="128" customWidth="1"/>
    <col min="3588" max="3588" width="5.796875" style="128" customWidth="1"/>
    <col min="3589" max="3589" width="16.19921875" style="128" customWidth="1"/>
    <col min="3590" max="3590" width="17.86328125" style="128" customWidth="1"/>
    <col min="3591" max="3591" width="9.796875" style="128" customWidth="1"/>
    <col min="3592" max="3593" width="17.33203125" style="128" customWidth="1"/>
    <col min="3594" max="3594" width="18.796875" style="128" customWidth="1"/>
    <col min="3595" max="3840" width="8.796875" style="128"/>
    <col min="3841" max="3841" width="4" style="128" customWidth="1"/>
    <col min="3842" max="3842" width="7.46484375" style="128" customWidth="1"/>
    <col min="3843" max="3843" width="14.19921875" style="128" customWidth="1"/>
    <col min="3844" max="3844" width="5.796875" style="128" customWidth="1"/>
    <col min="3845" max="3845" width="16.19921875" style="128" customWidth="1"/>
    <col min="3846" max="3846" width="17.86328125" style="128" customWidth="1"/>
    <col min="3847" max="3847" width="9.796875" style="128" customWidth="1"/>
    <col min="3848" max="3849" width="17.33203125" style="128" customWidth="1"/>
    <col min="3850" max="3850" width="18.796875" style="128" customWidth="1"/>
    <col min="3851" max="4096" width="8.796875" style="128"/>
    <col min="4097" max="4097" width="4" style="128" customWidth="1"/>
    <col min="4098" max="4098" width="7.46484375" style="128" customWidth="1"/>
    <col min="4099" max="4099" width="14.19921875" style="128" customWidth="1"/>
    <col min="4100" max="4100" width="5.796875" style="128" customWidth="1"/>
    <col min="4101" max="4101" width="16.19921875" style="128" customWidth="1"/>
    <col min="4102" max="4102" width="17.86328125" style="128" customWidth="1"/>
    <col min="4103" max="4103" width="9.796875" style="128" customWidth="1"/>
    <col min="4104" max="4105" width="17.33203125" style="128" customWidth="1"/>
    <col min="4106" max="4106" width="18.796875" style="128" customWidth="1"/>
    <col min="4107" max="4352" width="8.796875" style="128"/>
    <col min="4353" max="4353" width="4" style="128" customWidth="1"/>
    <col min="4354" max="4354" width="7.46484375" style="128" customWidth="1"/>
    <col min="4355" max="4355" width="14.19921875" style="128" customWidth="1"/>
    <col min="4356" max="4356" width="5.796875" style="128" customWidth="1"/>
    <col min="4357" max="4357" width="16.19921875" style="128" customWidth="1"/>
    <col min="4358" max="4358" width="17.86328125" style="128" customWidth="1"/>
    <col min="4359" max="4359" width="9.796875" style="128" customWidth="1"/>
    <col min="4360" max="4361" width="17.33203125" style="128" customWidth="1"/>
    <col min="4362" max="4362" width="18.796875" style="128" customWidth="1"/>
    <col min="4363" max="4608" width="8.796875" style="128"/>
    <col min="4609" max="4609" width="4" style="128" customWidth="1"/>
    <col min="4610" max="4610" width="7.46484375" style="128" customWidth="1"/>
    <col min="4611" max="4611" width="14.19921875" style="128" customWidth="1"/>
    <col min="4612" max="4612" width="5.796875" style="128" customWidth="1"/>
    <col min="4613" max="4613" width="16.19921875" style="128" customWidth="1"/>
    <col min="4614" max="4614" width="17.86328125" style="128" customWidth="1"/>
    <col min="4615" max="4615" width="9.796875" style="128" customWidth="1"/>
    <col min="4616" max="4617" width="17.33203125" style="128" customWidth="1"/>
    <col min="4618" max="4618" width="18.796875" style="128" customWidth="1"/>
    <col min="4619" max="4864" width="8.796875" style="128"/>
    <col min="4865" max="4865" width="4" style="128" customWidth="1"/>
    <col min="4866" max="4866" width="7.46484375" style="128" customWidth="1"/>
    <col min="4867" max="4867" width="14.19921875" style="128" customWidth="1"/>
    <col min="4868" max="4868" width="5.796875" style="128" customWidth="1"/>
    <col min="4869" max="4869" width="16.19921875" style="128" customWidth="1"/>
    <col min="4870" max="4870" width="17.86328125" style="128" customWidth="1"/>
    <col min="4871" max="4871" width="9.796875" style="128" customWidth="1"/>
    <col min="4872" max="4873" width="17.33203125" style="128" customWidth="1"/>
    <col min="4874" max="4874" width="18.796875" style="128" customWidth="1"/>
    <col min="4875" max="5120" width="8.796875" style="128"/>
    <col min="5121" max="5121" width="4" style="128" customWidth="1"/>
    <col min="5122" max="5122" width="7.46484375" style="128" customWidth="1"/>
    <col min="5123" max="5123" width="14.19921875" style="128" customWidth="1"/>
    <col min="5124" max="5124" width="5.796875" style="128" customWidth="1"/>
    <col min="5125" max="5125" width="16.19921875" style="128" customWidth="1"/>
    <col min="5126" max="5126" width="17.86328125" style="128" customWidth="1"/>
    <col min="5127" max="5127" width="9.796875" style="128" customWidth="1"/>
    <col min="5128" max="5129" width="17.33203125" style="128" customWidth="1"/>
    <col min="5130" max="5130" width="18.796875" style="128" customWidth="1"/>
    <col min="5131" max="5376" width="8.796875" style="128"/>
    <col min="5377" max="5377" width="4" style="128" customWidth="1"/>
    <col min="5378" max="5378" width="7.46484375" style="128" customWidth="1"/>
    <col min="5379" max="5379" width="14.19921875" style="128" customWidth="1"/>
    <col min="5380" max="5380" width="5.796875" style="128" customWidth="1"/>
    <col min="5381" max="5381" width="16.19921875" style="128" customWidth="1"/>
    <col min="5382" max="5382" width="17.86328125" style="128" customWidth="1"/>
    <col min="5383" max="5383" width="9.796875" style="128" customWidth="1"/>
    <col min="5384" max="5385" width="17.33203125" style="128" customWidth="1"/>
    <col min="5386" max="5386" width="18.796875" style="128" customWidth="1"/>
    <col min="5387" max="5632" width="8.796875" style="128"/>
    <col min="5633" max="5633" width="4" style="128" customWidth="1"/>
    <col min="5634" max="5634" width="7.46484375" style="128" customWidth="1"/>
    <col min="5635" max="5635" width="14.19921875" style="128" customWidth="1"/>
    <col min="5636" max="5636" width="5.796875" style="128" customWidth="1"/>
    <col min="5637" max="5637" width="16.19921875" style="128" customWidth="1"/>
    <col min="5638" max="5638" width="17.86328125" style="128" customWidth="1"/>
    <col min="5639" max="5639" width="9.796875" style="128" customWidth="1"/>
    <col min="5640" max="5641" width="17.33203125" style="128" customWidth="1"/>
    <col min="5642" max="5642" width="18.796875" style="128" customWidth="1"/>
    <col min="5643" max="5888" width="8.796875" style="128"/>
    <col min="5889" max="5889" width="4" style="128" customWidth="1"/>
    <col min="5890" max="5890" width="7.46484375" style="128" customWidth="1"/>
    <col min="5891" max="5891" width="14.19921875" style="128" customWidth="1"/>
    <col min="5892" max="5892" width="5.796875" style="128" customWidth="1"/>
    <col min="5893" max="5893" width="16.19921875" style="128" customWidth="1"/>
    <col min="5894" max="5894" width="17.86328125" style="128" customWidth="1"/>
    <col min="5895" max="5895" width="9.796875" style="128" customWidth="1"/>
    <col min="5896" max="5897" width="17.33203125" style="128" customWidth="1"/>
    <col min="5898" max="5898" width="18.796875" style="128" customWidth="1"/>
    <col min="5899" max="6144" width="8.796875" style="128"/>
    <col min="6145" max="6145" width="4" style="128" customWidth="1"/>
    <col min="6146" max="6146" width="7.46484375" style="128" customWidth="1"/>
    <col min="6147" max="6147" width="14.19921875" style="128" customWidth="1"/>
    <col min="6148" max="6148" width="5.796875" style="128" customWidth="1"/>
    <col min="6149" max="6149" width="16.19921875" style="128" customWidth="1"/>
    <col min="6150" max="6150" width="17.86328125" style="128" customWidth="1"/>
    <col min="6151" max="6151" width="9.796875" style="128" customWidth="1"/>
    <col min="6152" max="6153" width="17.33203125" style="128" customWidth="1"/>
    <col min="6154" max="6154" width="18.796875" style="128" customWidth="1"/>
    <col min="6155" max="6400" width="8.796875" style="128"/>
    <col min="6401" max="6401" width="4" style="128" customWidth="1"/>
    <col min="6402" max="6402" width="7.46484375" style="128" customWidth="1"/>
    <col min="6403" max="6403" width="14.19921875" style="128" customWidth="1"/>
    <col min="6404" max="6404" width="5.796875" style="128" customWidth="1"/>
    <col min="6405" max="6405" width="16.19921875" style="128" customWidth="1"/>
    <col min="6406" max="6406" width="17.86328125" style="128" customWidth="1"/>
    <col min="6407" max="6407" width="9.796875" style="128" customWidth="1"/>
    <col min="6408" max="6409" width="17.33203125" style="128" customWidth="1"/>
    <col min="6410" max="6410" width="18.796875" style="128" customWidth="1"/>
    <col min="6411" max="6656" width="8.796875" style="128"/>
    <col min="6657" max="6657" width="4" style="128" customWidth="1"/>
    <col min="6658" max="6658" width="7.46484375" style="128" customWidth="1"/>
    <col min="6659" max="6659" width="14.19921875" style="128" customWidth="1"/>
    <col min="6660" max="6660" width="5.796875" style="128" customWidth="1"/>
    <col min="6661" max="6661" width="16.19921875" style="128" customWidth="1"/>
    <col min="6662" max="6662" width="17.86328125" style="128" customWidth="1"/>
    <col min="6663" max="6663" width="9.796875" style="128" customWidth="1"/>
    <col min="6664" max="6665" width="17.33203125" style="128" customWidth="1"/>
    <col min="6666" max="6666" width="18.796875" style="128" customWidth="1"/>
    <col min="6667" max="6912" width="8.796875" style="128"/>
    <col min="6913" max="6913" width="4" style="128" customWidth="1"/>
    <col min="6914" max="6914" width="7.46484375" style="128" customWidth="1"/>
    <col min="6915" max="6915" width="14.19921875" style="128" customWidth="1"/>
    <col min="6916" max="6916" width="5.796875" style="128" customWidth="1"/>
    <col min="6917" max="6917" width="16.19921875" style="128" customWidth="1"/>
    <col min="6918" max="6918" width="17.86328125" style="128" customWidth="1"/>
    <col min="6919" max="6919" width="9.796875" style="128" customWidth="1"/>
    <col min="6920" max="6921" width="17.33203125" style="128" customWidth="1"/>
    <col min="6922" max="6922" width="18.796875" style="128" customWidth="1"/>
    <col min="6923" max="7168" width="8.796875" style="128"/>
    <col min="7169" max="7169" width="4" style="128" customWidth="1"/>
    <col min="7170" max="7170" width="7.46484375" style="128" customWidth="1"/>
    <col min="7171" max="7171" width="14.19921875" style="128" customWidth="1"/>
    <col min="7172" max="7172" width="5.796875" style="128" customWidth="1"/>
    <col min="7173" max="7173" width="16.19921875" style="128" customWidth="1"/>
    <col min="7174" max="7174" width="17.86328125" style="128" customWidth="1"/>
    <col min="7175" max="7175" width="9.796875" style="128" customWidth="1"/>
    <col min="7176" max="7177" width="17.33203125" style="128" customWidth="1"/>
    <col min="7178" max="7178" width="18.796875" style="128" customWidth="1"/>
    <col min="7179" max="7424" width="8.796875" style="128"/>
    <col min="7425" max="7425" width="4" style="128" customWidth="1"/>
    <col min="7426" max="7426" width="7.46484375" style="128" customWidth="1"/>
    <col min="7427" max="7427" width="14.19921875" style="128" customWidth="1"/>
    <col min="7428" max="7428" width="5.796875" style="128" customWidth="1"/>
    <col min="7429" max="7429" width="16.19921875" style="128" customWidth="1"/>
    <col min="7430" max="7430" width="17.86328125" style="128" customWidth="1"/>
    <col min="7431" max="7431" width="9.796875" style="128" customWidth="1"/>
    <col min="7432" max="7433" width="17.33203125" style="128" customWidth="1"/>
    <col min="7434" max="7434" width="18.796875" style="128" customWidth="1"/>
    <col min="7435" max="7680" width="8.796875" style="128"/>
    <col min="7681" max="7681" width="4" style="128" customWidth="1"/>
    <col min="7682" max="7682" width="7.46484375" style="128" customWidth="1"/>
    <col min="7683" max="7683" width="14.19921875" style="128" customWidth="1"/>
    <col min="7684" max="7684" width="5.796875" style="128" customWidth="1"/>
    <col min="7685" max="7685" width="16.19921875" style="128" customWidth="1"/>
    <col min="7686" max="7686" width="17.86328125" style="128" customWidth="1"/>
    <col min="7687" max="7687" width="9.796875" style="128" customWidth="1"/>
    <col min="7688" max="7689" width="17.33203125" style="128" customWidth="1"/>
    <col min="7690" max="7690" width="18.796875" style="128" customWidth="1"/>
    <col min="7691" max="7936" width="8.796875" style="128"/>
    <col min="7937" max="7937" width="4" style="128" customWidth="1"/>
    <col min="7938" max="7938" width="7.46484375" style="128" customWidth="1"/>
    <col min="7939" max="7939" width="14.19921875" style="128" customWidth="1"/>
    <col min="7940" max="7940" width="5.796875" style="128" customWidth="1"/>
    <col min="7941" max="7941" width="16.19921875" style="128" customWidth="1"/>
    <col min="7942" max="7942" width="17.86328125" style="128" customWidth="1"/>
    <col min="7943" max="7943" width="9.796875" style="128" customWidth="1"/>
    <col min="7944" max="7945" width="17.33203125" style="128" customWidth="1"/>
    <col min="7946" max="7946" width="18.796875" style="128" customWidth="1"/>
    <col min="7947" max="8192" width="8.796875" style="128"/>
    <col min="8193" max="8193" width="4" style="128" customWidth="1"/>
    <col min="8194" max="8194" width="7.46484375" style="128" customWidth="1"/>
    <col min="8195" max="8195" width="14.19921875" style="128" customWidth="1"/>
    <col min="8196" max="8196" width="5.796875" style="128" customWidth="1"/>
    <col min="8197" max="8197" width="16.19921875" style="128" customWidth="1"/>
    <col min="8198" max="8198" width="17.86328125" style="128" customWidth="1"/>
    <col min="8199" max="8199" width="9.796875" style="128" customWidth="1"/>
    <col min="8200" max="8201" width="17.33203125" style="128" customWidth="1"/>
    <col min="8202" max="8202" width="18.796875" style="128" customWidth="1"/>
    <col min="8203" max="8448" width="8.796875" style="128"/>
    <col min="8449" max="8449" width="4" style="128" customWidth="1"/>
    <col min="8450" max="8450" width="7.46484375" style="128" customWidth="1"/>
    <col min="8451" max="8451" width="14.19921875" style="128" customWidth="1"/>
    <col min="8452" max="8452" width="5.796875" style="128" customWidth="1"/>
    <col min="8453" max="8453" width="16.19921875" style="128" customWidth="1"/>
    <col min="8454" max="8454" width="17.86328125" style="128" customWidth="1"/>
    <col min="8455" max="8455" width="9.796875" style="128" customWidth="1"/>
    <col min="8456" max="8457" width="17.33203125" style="128" customWidth="1"/>
    <col min="8458" max="8458" width="18.796875" style="128" customWidth="1"/>
    <col min="8459" max="8704" width="8.796875" style="128"/>
    <col min="8705" max="8705" width="4" style="128" customWidth="1"/>
    <col min="8706" max="8706" width="7.46484375" style="128" customWidth="1"/>
    <col min="8707" max="8707" width="14.19921875" style="128" customWidth="1"/>
    <col min="8708" max="8708" width="5.796875" style="128" customWidth="1"/>
    <col min="8709" max="8709" width="16.19921875" style="128" customWidth="1"/>
    <col min="8710" max="8710" width="17.86328125" style="128" customWidth="1"/>
    <col min="8711" max="8711" width="9.796875" style="128" customWidth="1"/>
    <col min="8712" max="8713" width="17.33203125" style="128" customWidth="1"/>
    <col min="8714" max="8714" width="18.796875" style="128" customWidth="1"/>
    <col min="8715" max="8960" width="8.796875" style="128"/>
    <col min="8961" max="8961" width="4" style="128" customWidth="1"/>
    <col min="8962" max="8962" width="7.46484375" style="128" customWidth="1"/>
    <col min="8963" max="8963" width="14.19921875" style="128" customWidth="1"/>
    <col min="8964" max="8964" width="5.796875" style="128" customWidth="1"/>
    <col min="8965" max="8965" width="16.19921875" style="128" customWidth="1"/>
    <col min="8966" max="8966" width="17.86328125" style="128" customWidth="1"/>
    <col min="8967" max="8967" width="9.796875" style="128" customWidth="1"/>
    <col min="8968" max="8969" width="17.33203125" style="128" customWidth="1"/>
    <col min="8970" max="8970" width="18.796875" style="128" customWidth="1"/>
    <col min="8971" max="9216" width="8.796875" style="128"/>
    <col min="9217" max="9217" width="4" style="128" customWidth="1"/>
    <col min="9218" max="9218" width="7.46484375" style="128" customWidth="1"/>
    <col min="9219" max="9219" width="14.19921875" style="128" customWidth="1"/>
    <col min="9220" max="9220" width="5.796875" style="128" customWidth="1"/>
    <col min="9221" max="9221" width="16.19921875" style="128" customWidth="1"/>
    <col min="9222" max="9222" width="17.86328125" style="128" customWidth="1"/>
    <col min="9223" max="9223" width="9.796875" style="128" customWidth="1"/>
    <col min="9224" max="9225" width="17.33203125" style="128" customWidth="1"/>
    <col min="9226" max="9226" width="18.796875" style="128" customWidth="1"/>
    <col min="9227" max="9472" width="8.796875" style="128"/>
    <col min="9473" max="9473" width="4" style="128" customWidth="1"/>
    <col min="9474" max="9474" width="7.46484375" style="128" customWidth="1"/>
    <col min="9475" max="9475" width="14.19921875" style="128" customWidth="1"/>
    <col min="9476" max="9476" width="5.796875" style="128" customWidth="1"/>
    <col min="9477" max="9477" width="16.19921875" style="128" customWidth="1"/>
    <col min="9478" max="9478" width="17.86328125" style="128" customWidth="1"/>
    <col min="9479" max="9479" width="9.796875" style="128" customWidth="1"/>
    <col min="9480" max="9481" width="17.33203125" style="128" customWidth="1"/>
    <col min="9482" max="9482" width="18.796875" style="128" customWidth="1"/>
    <col min="9483" max="9728" width="8.796875" style="128"/>
    <col min="9729" max="9729" width="4" style="128" customWidth="1"/>
    <col min="9730" max="9730" width="7.46484375" style="128" customWidth="1"/>
    <col min="9731" max="9731" width="14.19921875" style="128" customWidth="1"/>
    <col min="9732" max="9732" width="5.796875" style="128" customWidth="1"/>
    <col min="9733" max="9733" width="16.19921875" style="128" customWidth="1"/>
    <col min="9734" max="9734" width="17.86328125" style="128" customWidth="1"/>
    <col min="9735" max="9735" width="9.796875" style="128" customWidth="1"/>
    <col min="9736" max="9737" width="17.33203125" style="128" customWidth="1"/>
    <col min="9738" max="9738" width="18.796875" style="128" customWidth="1"/>
    <col min="9739" max="9984" width="8.796875" style="128"/>
    <col min="9985" max="9985" width="4" style="128" customWidth="1"/>
    <col min="9986" max="9986" width="7.46484375" style="128" customWidth="1"/>
    <col min="9987" max="9987" width="14.19921875" style="128" customWidth="1"/>
    <col min="9988" max="9988" width="5.796875" style="128" customWidth="1"/>
    <col min="9989" max="9989" width="16.19921875" style="128" customWidth="1"/>
    <col min="9990" max="9990" width="17.86328125" style="128" customWidth="1"/>
    <col min="9991" max="9991" width="9.796875" style="128" customWidth="1"/>
    <col min="9992" max="9993" width="17.33203125" style="128" customWidth="1"/>
    <col min="9994" max="9994" width="18.796875" style="128" customWidth="1"/>
    <col min="9995" max="10240" width="8.796875" style="128"/>
    <col min="10241" max="10241" width="4" style="128" customWidth="1"/>
    <col min="10242" max="10242" width="7.46484375" style="128" customWidth="1"/>
    <col min="10243" max="10243" width="14.19921875" style="128" customWidth="1"/>
    <col min="10244" max="10244" width="5.796875" style="128" customWidth="1"/>
    <col min="10245" max="10245" width="16.19921875" style="128" customWidth="1"/>
    <col min="10246" max="10246" width="17.86328125" style="128" customWidth="1"/>
    <col min="10247" max="10247" width="9.796875" style="128" customWidth="1"/>
    <col min="10248" max="10249" width="17.33203125" style="128" customWidth="1"/>
    <col min="10250" max="10250" width="18.796875" style="128" customWidth="1"/>
    <col min="10251" max="10496" width="8.796875" style="128"/>
    <col min="10497" max="10497" width="4" style="128" customWidth="1"/>
    <col min="10498" max="10498" width="7.46484375" style="128" customWidth="1"/>
    <col min="10499" max="10499" width="14.19921875" style="128" customWidth="1"/>
    <col min="10500" max="10500" width="5.796875" style="128" customWidth="1"/>
    <col min="10501" max="10501" width="16.19921875" style="128" customWidth="1"/>
    <col min="10502" max="10502" width="17.86328125" style="128" customWidth="1"/>
    <col min="10503" max="10503" width="9.796875" style="128" customWidth="1"/>
    <col min="10504" max="10505" width="17.33203125" style="128" customWidth="1"/>
    <col min="10506" max="10506" width="18.796875" style="128" customWidth="1"/>
    <col min="10507" max="10752" width="8.796875" style="128"/>
    <col min="10753" max="10753" width="4" style="128" customWidth="1"/>
    <col min="10754" max="10754" width="7.46484375" style="128" customWidth="1"/>
    <col min="10755" max="10755" width="14.19921875" style="128" customWidth="1"/>
    <col min="10756" max="10756" width="5.796875" style="128" customWidth="1"/>
    <col min="10757" max="10757" width="16.19921875" style="128" customWidth="1"/>
    <col min="10758" max="10758" width="17.86328125" style="128" customWidth="1"/>
    <col min="10759" max="10759" width="9.796875" style="128" customWidth="1"/>
    <col min="10760" max="10761" width="17.33203125" style="128" customWidth="1"/>
    <col min="10762" max="10762" width="18.796875" style="128" customWidth="1"/>
    <col min="10763" max="11008" width="8.796875" style="128"/>
    <col min="11009" max="11009" width="4" style="128" customWidth="1"/>
    <col min="11010" max="11010" width="7.46484375" style="128" customWidth="1"/>
    <col min="11011" max="11011" width="14.19921875" style="128" customWidth="1"/>
    <col min="11012" max="11012" width="5.796875" style="128" customWidth="1"/>
    <col min="11013" max="11013" width="16.19921875" style="128" customWidth="1"/>
    <col min="11014" max="11014" width="17.86328125" style="128" customWidth="1"/>
    <col min="11015" max="11015" width="9.796875" style="128" customWidth="1"/>
    <col min="11016" max="11017" width="17.33203125" style="128" customWidth="1"/>
    <col min="11018" max="11018" width="18.796875" style="128" customWidth="1"/>
    <col min="11019" max="11264" width="8.796875" style="128"/>
    <col min="11265" max="11265" width="4" style="128" customWidth="1"/>
    <col min="11266" max="11266" width="7.46484375" style="128" customWidth="1"/>
    <col min="11267" max="11267" width="14.19921875" style="128" customWidth="1"/>
    <col min="11268" max="11268" width="5.796875" style="128" customWidth="1"/>
    <col min="11269" max="11269" width="16.19921875" style="128" customWidth="1"/>
    <col min="11270" max="11270" width="17.86328125" style="128" customWidth="1"/>
    <col min="11271" max="11271" width="9.796875" style="128" customWidth="1"/>
    <col min="11272" max="11273" width="17.33203125" style="128" customWidth="1"/>
    <col min="11274" max="11274" width="18.796875" style="128" customWidth="1"/>
    <col min="11275" max="11520" width="8.796875" style="128"/>
    <col min="11521" max="11521" width="4" style="128" customWidth="1"/>
    <col min="11522" max="11522" width="7.46484375" style="128" customWidth="1"/>
    <col min="11523" max="11523" width="14.19921875" style="128" customWidth="1"/>
    <col min="11524" max="11524" width="5.796875" style="128" customWidth="1"/>
    <col min="11525" max="11525" width="16.19921875" style="128" customWidth="1"/>
    <col min="11526" max="11526" width="17.86328125" style="128" customWidth="1"/>
    <col min="11527" max="11527" width="9.796875" style="128" customWidth="1"/>
    <col min="11528" max="11529" width="17.33203125" style="128" customWidth="1"/>
    <col min="11530" max="11530" width="18.796875" style="128" customWidth="1"/>
    <col min="11531" max="11776" width="8.796875" style="128"/>
    <col min="11777" max="11777" width="4" style="128" customWidth="1"/>
    <col min="11778" max="11778" width="7.46484375" style="128" customWidth="1"/>
    <col min="11779" max="11779" width="14.19921875" style="128" customWidth="1"/>
    <col min="11780" max="11780" width="5.796875" style="128" customWidth="1"/>
    <col min="11781" max="11781" width="16.19921875" style="128" customWidth="1"/>
    <col min="11782" max="11782" width="17.86328125" style="128" customWidth="1"/>
    <col min="11783" max="11783" width="9.796875" style="128" customWidth="1"/>
    <col min="11784" max="11785" width="17.33203125" style="128" customWidth="1"/>
    <col min="11786" max="11786" width="18.796875" style="128" customWidth="1"/>
    <col min="11787" max="12032" width="8.796875" style="128"/>
    <col min="12033" max="12033" width="4" style="128" customWidth="1"/>
    <col min="12034" max="12034" width="7.46484375" style="128" customWidth="1"/>
    <col min="12035" max="12035" width="14.19921875" style="128" customWidth="1"/>
    <col min="12036" max="12036" width="5.796875" style="128" customWidth="1"/>
    <col min="12037" max="12037" width="16.19921875" style="128" customWidth="1"/>
    <col min="12038" max="12038" width="17.86328125" style="128" customWidth="1"/>
    <col min="12039" max="12039" width="9.796875" style="128" customWidth="1"/>
    <col min="12040" max="12041" width="17.33203125" style="128" customWidth="1"/>
    <col min="12042" max="12042" width="18.796875" style="128" customWidth="1"/>
    <col min="12043" max="12288" width="8.796875" style="128"/>
    <col min="12289" max="12289" width="4" style="128" customWidth="1"/>
    <col min="12290" max="12290" width="7.46484375" style="128" customWidth="1"/>
    <col min="12291" max="12291" width="14.19921875" style="128" customWidth="1"/>
    <col min="12292" max="12292" width="5.796875" style="128" customWidth="1"/>
    <col min="12293" max="12293" width="16.19921875" style="128" customWidth="1"/>
    <col min="12294" max="12294" width="17.86328125" style="128" customWidth="1"/>
    <col min="12295" max="12295" width="9.796875" style="128" customWidth="1"/>
    <col min="12296" max="12297" width="17.33203125" style="128" customWidth="1"/>
    <col min="12298" max="12298" width="18.796875" style="128" customWidth="1"/>
    <col min="12299" max="12544" width="8.796875" style="128"/>
    <col min="12545" max="12545" width="4" style="128" customWidth="1"/>
    <col min="12546" max="12546" width="7.46484375" style="128" customWidth="1"/>
    <col min="12547" max="12547" width="14.19921875" style="128" customWidth="1"/>
    <col min="12548" max="12548" width="5.796875" style="128" customWidth="1"/>
    <col min="12549" max="12549" width="16.19921875" style="128" customWidth="1"/>
    <col min="12550" max="12550" width="17.86328125" style="128" customWidth="1"/>
    <col min="12551" max="12551" width="9.796875" style="128" customWidth="1"/>
    <col min="12552" max="12553" width="17.33203125" style="128" customWidth="1"/>
    <col min="12554" max="12554" width="18.796875" style="128" customWidth="1"/>
    <col min="12555" max="12800" width="8.796875" style="128"/>
    <col min="12801" max="12801" width="4" style="128" customWidth="1"/>
    <col min="12802" max="12802" width="7.46484375" style="128" customWidth="1"/>
    <col min="12803" max="12803" width="14.19921875" style="128" customWidth="1"/>
    <col min="12804" max="12804" width="5.796875" style="128" customWidth="1"/>
    <col min="12805" max="12805" width="16.19921875" style="128" customWidth="1"/>
    <col min="12806" max="12806" width="17.86328125" style="128" customWidth="1"/>
    <col min="12807" max="12807" width="9.796875" style="128" customWidth="1"/>
    <col min="12808" max="12809" width="17.33203125" style="128" customWidth="1"/>
    <col min="12810" max="12810" width="18.796875" style="128" customWidth="1"/>
    <col min="12811" max="13056" width="8.796875" style="128"/>
    <col min="13057" max="13057" width="4" style="128" customWidth="1"/>
    <col min="13058" max="13058" width="7.46484375" style="128" customWidth="1"/>
    <col min="13059" max="13059" width="14.19921875" style="128" customWidth="1"/>
    <col min="13060" max="13060" width="5.796875" style="128" customWidth="1"/>
    <col min="13061" max="13061" width="16.19921875" style="128" customWidth="1"/>
    <col min="13062" max="13062" width="17.86328125" style="128" customWidth="1"/>
    <col min="13063" max="13063" width="9.796875" style="128" customWidth="1"/>
    <col min="13064" max="13065" width="17.33203125" style="128" customWidth="1"/>
    <col min="13066" max="13066" width="18.796875" style="128" customWidth="1"/>
    <col min="13067" max="13312" width="8.796875" style="128"/>
    <col min="13313" max="13313" width="4" style="128" customWidth="1"/>
    <col min="13314" max="13314" width="7.46484375" style="128" customWidth="1"/>
    <col min="13315" max="13315" width="14.19921875" style="128" customWidth="1"/>
    <col min="13316" max="13316" width="5.796875" style="128" customWidth="1"/>
    <col min="13317" max="13317" width="16.19921875" style="128" customWidth="1"/>
    <col min="13318" max="13318" width="17.86328125" style="128" customWidth="1"/>
    <col min="13319" max="13319" width="9.796875" style="128" customWidth="1"/>
    <col min="13320" max="13321" width="17.33203125" style="128" customWidth="1"/>
    <col min="13322" max="13322" width="18.796875" style="128" customWidth="1"/>
    <col min="13323" max="13568" width="8.796875" style="128"/>
    <col min="13569" max="13569" width="4" style="128" customWidth="1"/>
    <col min="13570" max="13570" width="7.46484375" style="128" customWidth="1"/>
    <col min="13571" max="13571" width="14.19921875" style="128" customWidth="1"/>
    <col min="13572" max="13572" width="5.796875" style="128" customWidth="1"/>
    <col min="13573" max="13573" width="16.19921875" style="128" customWidth="1"/>
    <col min="13574" max="13574" width="17.86328125" style="128" customWidth="1"/>
    <col min="13575" max="13575" width="9.796875" style="128" customWidth="1"/>
    <col min="13576" max="13577" width="17.33203125" style="128" customWidth="1"/>
    <col min="13578" max="13578" width="18.796875" style="128" customWidth="1"/>
    <col min="13579" max="13824" width="8.796875" style="128"/>
    <col min="13825" max="13825" width="4" style="128" customWidth="1"/>
    <col min="13826" max="13826" width="7.46484375" style="128" customWidth="1"/>
    <col min="13827" max="13827" width="14.19921875" style="128" customWidth="1"/>
    <col min="13828" max="13828" width="5.796875" style="128" customWidth="1"/>
    <col min="13829" max="13829" width="16.19921875" style="128" customWidth="1"/>
    <col min="13830" max="13830" width="17.86328125" style="128" customWidth="1"/>
    <col min="13831" max="13831" width="9.796875" style="128" customWidth="1"/>
    <col min="13832" max="13833" width="17.33203125" style="128" customWidth="1"/>
    <col min="13834" max="13834" width="18.796875" style="128" customWidth="1"/>
    <col min="13835" max="14080" width="8.796875" style="128"/>
    <col min="14081" max="14081" width="4" style="128" customWidth="1"/>
    <col min="14082" max="14082" width="7.46484375" style="128" customWidth="1"/>
    <col min="14083" max="14083" width="14.19921875" style="128" customWidth="1"/>
    <col min="14084" max="14084" width="5.796875" style="128" customWidth="1"/>
    <col min="14085" max="14085" width="16.19921875" style="128" customWidth="1"/>
    <col min="14086" max="14086" width="17.86328125" style="128" customWidth="1"/>
    <col min="14087" max="14087" width="9.796875" style="128" customWidth="1"/>
    <col min="14088" max="14089" width="17.33203125" style="128" customWidth="1"/>
    <col min="14090" max="14090" width="18.796875" style="128" customWidth="1"/>
    <col min="14091" max="14336" width="8.796875" style="128"/>
    <col min="14337" max="14337" width="4" style="128" customWidth="1"/>
    <col min="14338" max="14338" width="7.46484375" style="128" customWidth="1"/>
    <col min="14339" max="14339" width="14.19921875" style="128" customWidth="1"/>
    <col min="14340" max="14340" width="5.796875" style="128" customWidth="1"/>
    <col min="14341" max="14341" width="16.19921875" style="128" customWidth="1"/>
    <col min="14342" max="14342" width="17.86328125" style="128" customWidth="1"/>
    <col min="14343" max="14343" width="9.796875" style="128" customWidth="1"/>
    <col min="14344" max="14345" width="17.33203125" style="128" customWidth="1"/>
    <col min="14346" max="14346" width="18.796875" style="128" customWidth="1"/>
    <col min="14347" max="14592" width="8.796875" style="128"/>
    <col min="14593" max="14593" width="4" style="128" customWidth="1"/>
    <col min="14594" max="14594" width="7.46484375" style="128" customWidth="1"/>
    <col min="14595" max="14595" width="14.19921875" style="128" customWidth="1"/>
    <col min="14596" max="14596" width="5.796875" style="128" customWidth="1"/>
    <col min="14597" max="14597" width="16.19921875" style="128" customWidth="1"/>
    <col min="14598" max="14598" width="17.86328125" style="128" customWidth="1"/>
    <col min="14599" max="14599" width="9.796875" style="128" customWidth="1"/>
    <col min="14600" max="14601" width="17.33203125" style="128" customWidth="1"/>
    <col min="14602" max="14602" width="18.796875" style="128" customWidth="1"/>
    <col min="14603" max="14848" width="8.796875" style="128"/>
    <col min="14849" max="14849" width="4" style="128" customWidth="1"/>
    <col min="14850" max="14850" width="7.46484375" style="128" customWidth="1"/>
    <col min="14851" max="14851" width="14.19921875" style="128" customWidth="1"/>
    <col min="14852" max="14852" width="5.796875" style="128" customWidth="1"/>
    <col min="14853" max="14853" width="16.19921875" style="128" customWidth="1"/>
    <col min="14854" max="14854" width="17.86328125" style="128" customWidth="1"/>
    <col min="14855" max="14855" width="9.796875" style="128" customWidth="1"/>
    <col min="14856" max="14857" width="17.33203125" style="128" customWidth="1"/>
    <col min="14858" max="14858" width="18.796875" style="128" customWidth="1"/>
    <col min="14859" max="15104" width="8.796875" style="128"/>
    <col min="15105" max="15105" width="4" style="128" customWidth="1"/>
    <col min="15106" max="15106" width="7.46484375" style="128" customWidth="1"/>
    <col min="15107" max="15107" width="14.19921875" style="128" customWidth="1"/>
    <col min="15108" max="15108" width="5.796875" style="128" customWidth="1"/>
    <col min="15109" max="15109" width="16.19921875" style="128" customWidth="1"/>
    <col min="15110" max="15110" width="17.86328125" style="128" customWidth="1"/>
    <col min="15111" max="15111" width="9.796875" style="128" customWidth="1"/>
    <col min="15112" max="15113" width="17.33203125" style="128" customWidth="1"/>
    <col min="15114" max="15114" width="18.796875" style="128" customWidth="1"/>
    <col min="15115" max="15360" width="8.796875" style="128"/>
    <col min="15361" max="15361" width="4" style="128" customWidth="1"/>
    <col min="15362" max="15362" width="7.46484375" style="128" customWidth="1"/>
    <col min="15363" max="15363" width="14.19921875" style="128" customWidth="1"/>
    <col min="15364" max="15364" width="5.796875" style="128" customWidth="1"/>
    <col min="15365" max="15365" width="16.19921875" style="128" customWidth="1"/>
    <col min="15366" max="15366" width="17.86328125" style="128" customWidth="1"/>
    <col min="15367" max="15367" width="9.796875" style="128" customWidth="1"/>
    <col min="15368" max="15369" width="17.33203125" style="128" customWidth="1"/>
    <col min="15370" max="15370" width="18.796875" style="128" customWidth="1"/>
    <col min="15371" max="15616" width="8.796875" style="128"/>
    <col min="15617" max="15617" width="4" style="128" customWidth="1"/>
    <col min="15618" max="15618" width="7.46484375" style="128" customWidth="1"/>
    <col min="15619" max="15619" width="14.19921875" style="128" customWidth="1"/>
    <col min="15620" max="15620" width="5.796875" style="128" customWidth="1"/>
    <col min="15621" max="15621" width="16.19921875" style="128" customWidth="1"/>
    <col min="15622" max="15622" width="17.86328125" style="128" customWidth="1"/>
    <col min="15623" max="15623" width="9.796875" style="128" customWidth="1"/>
    <col min="15624" max="15625" width="17.33203125" style="128" customWidth="1"/>
    <col min="15626" max="15626" width="18.796875" style="128" customWidth="1"/>
    <col min="15627" max="15872" width="8.796875" style="128"/>
    <col min="15873" max="15873" width="4" style="128" customWidth="1"/>
    <col min="15874" max="15874" width="7.46484375" style="128" customWidth="1"/>
    <col min="15875" max="15875" width="14.19921875" style="128" customWidth="1"/>
    <col min="15876" max="15876" width="5.796875" style="128" customWidth="1"/>
    <col min="15877" max="15877" width="16.19921875" style="128" customWidth="1"/>
    <col min="15878" max="15878" width="17.86328125" style="128" customWidth="1"/>
    <col min="15879" max="15879" width="9.796875" style="128" customWidth="1"/>
    <col min="15880" max="15881" width="17.33203125" style="128" customWidth="1"/>
    <col min="15882" max="15882" width="18.796875" style="128" customWidth="1"/>
    <col min="15883" max="16128" width="8.796875" style="128"/>
    <col min="16129" max="16129" width="4" style="128" customWidth="1"/>
    <col min="16130" max="16130" width="7.46484375" style="128" customWidth="1"/>
    <col min="16131" max="16131" width="14.19921875" style="128" customWidth="1"/>
    <col min="16132" max="16132" width="5.796875" style="128" customWidth="1"/>
    <col min="16133" max="16133" width="16.19921875" style="128" customWidth="1"/>
    <col min="16134" max="16134" width="17.86328125" style="128" customWidth="1"/>
    <col min="16135" max="16135" width="9.796875" style="128" customWidth="1"/>
    <col min="16136" max="16137" width="17.33203125" style="128" customWidth="1"/>
    <col min="16138" max="16138" width="18.796875" style="128" customWidth="1"/>
    <col min="16139" max="16384" width="8.796875" style="128"/>
  </cols>
  <sheetData>
    <row r="2" spans="1:10" s="120" customFormat="1" x14ac:dyDescent="0.4">
      <c r="A2" s="119"/>
      <c r="C2" s="120" t="s">
        <v>291</v>
      </c>
    </row>
    <row r="3" spans="1:10" s="120" customFormat="1" ht="27.4" x14ac:dyDescent="0.4">
      <c r="A3" s="121"/>
      <c r="B3" s="122" t="s">
        <v>292</v>
      </c>
      <c r="C3" s="122" t="s">
        <v>293</v>
      </c>
      <c r="D3" s="123" t="s">
        <v>294</v>
      </c>
      <c r="E3" s="122" t="s">
        <v>295</v>
      </c>
      <c r="F3" s="122" t="s">
        <v>296</v>
      </c>
      <c r="G3" s="122" t="s">
        <v>297</v>
      </c>
      <c r="H3" s="123" t="s">
        <v>298</v>
      </c>
      <c r="I3" s="123" t="s">
        <v>299</v>
      </c>
      <c r="J3" s="122" t="s">
        <v>300</v>
      </c>
    </row>
    <row r="4" spans="1:10" ht="69.400000000000006" x14ac:dyDescent="0.4">
      <c r="A4" s="121">
        <v>1</v>
      </c>
      <c r="B4" s="124" t="s">
        <v>183</v>
      </c>
      <c r="C4" s="125" t="s">
        <v>184</v>
      </c>
      <c r="D4" s="125">
        <v>15</v>
      </c>
      <c r="E4" s="126" t="s">
        <v>301</v>
      </c>
      <c r="F4" s="126" t="s">
        <v>303</v>
      </c>
      <c r="G4" s="127">
        <v>270000</v>
      </c>
      <c r="H4" s="126" t="s">
        <v>307</v>
      </c>
      <c r="I4" s="126" t="s">
        <v>396</v>
      </c>
      <c r="J4" s="125" t="s">
        <v>397</v>
      </c>
    </row>
    <row r="5" spans="1:10" ht="41.65" x14ac:dyDescent="0.4">
      <c r="A5" s="121">
        <v>2</v>
      </c>
      <c r="B5" s="124" t="s">
        <v>227</v>
      </c>
      <c r="C5" s="125" t="s">
        <v>302</v>
      </c>
      <c r="D5" s="125">
        <v>15</v>
      </c>
      <c r="E5" s="126" t="s">
        <v>301</v>
      </c>
      <c r="F5" s="126" t="s">
        <v>305</v>
      </c>
      <c r="G5" s="127">
        <v>15000</v>
      </c>
      <c r="H5" s="126" t="s">
        <v>306</v>
      </c>
      <c r="I5" s="126" t="s">
        <v>394</v>
      </c>
      <c r="J5" s="126" t="s">
        <v>392</v>
      </c>
    </row>
    <row r="6" spans="1:10" ht="97.15" x14ac:dyDescent="0.4">
      <c r="A6" s="121">
        <v>3</v>
      </c>
      <c r="B6" s="124" t="s">
        <v>137</v>
      </c>
      <c r="C6" s="125" t="s">
        <v>110</v>
      </c>
      <c r="D6" s="125">
        <v>15</v>
      </c>
      <c r="E6" s="126" t="s">
        <v>301</v>
      </c>
      <c r="F6" s="126" t="s">
        <v>304</v>
      </c>
      <c r="G6" s="127">
        <v>15000</v>
      </c>
      <c r="H6" s="126" t="s">
        <v>306</v>
      </c>
      <c r="I6" s="126" t="s">
        <v>393</v>
      </c>
      <c r="J6" s="126" t="s">
        <v>395</v>
      </c>
    </row>
    <row r="7" spans="1:10" x14ac:dyDescent="0.4">
      <c r="A7" s="121"/>
      <c r="B7" s="125"/>
      <c r="C7" s="125"/>
      <c r="D7" s="125"/>
      <c r="E7" s="125"/>
      <c r="F7" s="125"/>
      <c r="G7" s="129">
        <f>SUM(G4:G6)</f>
        <v>300000</v>
      </c>
      <c r="H7" s="125"/>
      <c r="I7" s="125"/>
      <c r="J7" s="125"/>
    </row>
    <row r="9" spans="1:10" x14ac:dyDescent="0.4">
      <c r="C9" s="13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C9CC-12DD-46D0-961E-EA72EF3D39F8}">
  <dimension ref="A1:I80"/>
  <sheetViews>
    <sheetView topLeftCell="A42" workbookViewId="0">
      <selection activeCell="F61" sqref="F61"/>
    </sheetView>
  </sheetViews>
  <sheetFormatPr defaultColWidth="8.796875" defaultRowHeight="13.9" x14ac:dyDescent="0.4"/>
  <cols>
    <col min="1" max="3" width="3.19921875" style="132" customWidth="1"/>
    <col min="4" max="4" width="46.1328125" style="132" customWidth="1"/>
    <col min="5" max="5" width="14.796875" style="132" customWidth="1"/>
    <col min="6" max="6" width="50" style="132" customWidth="1"/>
    <col min="7" max="16384" width="8.796875" style="132"/>
  </cols>
  <sheetData>
    <row r="1" spans="1:6" ht="49.15" x14ac:dyDescent="0.4">
      <c r="A1" s="131" t="s">
        <v>309</v>
      </c>
      <c r="B1" s="131" t="s">
        <v>293</v>
      </c>
      <c r="C1" s="132" t="s">
        <v>310</v>
      </c>
      <c r="D1" s="132" t="s">
        <v>311</v>
      </c>
      <c r="E1" s="133" t="s">
        <v>312</v>
      </c>
      <c r="F1" s="134" t="s">
        <v>313</v>
      </c>
    </row>
    <row r="2" spans="1:6" s="135" customFormat="1" ht="15" x14ac:dyDescent="0.4">
      <c r="A2" s="142" t="s">
        <v>314</v>
      </c>
      <c r="B2" s="142"/>
      <c r="C2" s="142"/>
      <c r="D2" s="142"/>
      <c r="E2" s="143">
        <v>94797</v>
      </c>
    </row>
    <row r="3" spans="1:6" x14ac:dyDescent="0.4">
      <c r="A3" s="136" t="s">
        <v>315</v>
      </c>
      <c r="E3" s="137">
        <v>65000</v>
      </c>
    </row>
    <row r="4" spans="1:6" x14ac:dyDescent="0.4">
      <c r="C4" s="132" t="s">
        <v>316</v>
      </c>
      <c r="E4" s="138">
        <v>30000</v>
      </c>
    </row>
    <row r="5" spans="1:6" x14ac:dyDescent="0.4">
      <c r="C5" s="132" t="s">
        <v>317</v>
      </c>
      <c r="E5" s="138">
        <v>5000</v>
      </c>
    </row>
    <row r="6" spans="1:6" x14ac:dyDescent="0.4">
      <c r="C6" s="132" t="s">
        <v>318</v>
      </c>
      <c r="E6" s="138">
        <v>30000</v>
      </c>
    </row>
    <row r="7" spans="1:6" x14ac:dyDescent="0.4">
      <c r="A7" s="136" t="s">
        <v>319</v>
      </c>
      <c r="E7" s="137">
        <v>29797</v>
      </c>
    </row>
    <row r="8" spans="1:6" x14ac:dyDescent="0.4">
      <c r="C8" s="132" t="s">
        <v>320</v>
      </c>
      <c r="E8" s="138">
        <v>9493</v>
      </c>
      <c r="F8" s="132" t="s">
        <v>321</v>
      </c>
    </row>
    <row r="9" spans="1:6" x14ac:dyDescent="0.4">
      <c r="C9" s="132" t="s">
        <v>322</v>
      </c>
      <c r="E9" s="138">
        <v>25256</v>
      </c>
      <c r="F9" s="132" t="s">
        <v>323</v>
      </c>
    </row>
    <row r="10" spans="1:6" x14ac:dyDescent="0.4">
      <c r="C10" s="132" t="s">
        <v>324</v>
      </c>
      <c r="E10" s="138">
        <v>19181</v>
      </c>
      <c r="F10" s="132" t="s">
        <v>325</v>
      </c>
    </row>
    <row r="11" spans="1:6" x14ac:dyDescent="0.4">
      <c r="C11" s="132" t="s">
        <v>326</v>
      </c>
      <c r="E11" s="138">
        <v>3269</v>
      </c>
    </row>
    <row r="12" spans="1:6" x14ac:dyDescent="0.4">
      <c r="C12" s="132" t="s">
        <v>327</v>
      </c>
      <c r="E12" s="138">
        <v>-94827</v>
      </c>
    </row>
    <row r="13" spans="1:6" x14ac:dyDescent="0.4">
      <c r="C13" s="132" t="s">
        <v>328</v>
      </c>
      <c r="E13" s="138">
        <v>2280</v>
      </c>
    </row>
    <row r="14" spans="1:6" x14ac:dyDescent="0.4">
      <c r="C14" s="132" t="s">
        <v>329</v>
      </c>
      <c r="E14" s="138">
        <v>-14694</v>
      </c>
    </row>
    <row r="15" spans="1:6" x14ac:dyDescent="0.4">
      <c r="C15" s="132" t="s">
        <v>330</v>
      </c>
      <c r="E15" s="138">
        <v>-14747</v>
      </c>
    </row>
    <row r="16" spans="1:6" x14ac:dyDescent="0.4">
      <c r="C16" s="132" t="s">
        <v>331</v>
      </c>
      <c r="E16" s="138">
        <v>-897</v>
      </c>
    </row>
    <row r="17" spans="1:6" x14ac:dyDescent="0.4">
      <c r="C17" s="132" t="s">
        <v>332</v>
      </c>
      <c r="E17" s="138">
        <v>159</v>
      </c>
    </row>
    <row r="18" spans="1:6" x14ac:dyDescent="0.4">
      <c r="C18" s="132" t="s">
        <v>333</v>
      </c>
      <c r="E18" s="138">
        <v>95324</v>
      </c>
      <c r="F18" s="132" t="s">
        <v>334</v>
      </c>
    </row>
    <row r="20" spans="1:6" s="135" customFormat="1" ht="15" x14ac:dyDescent="0.4">
      <c r="A20" s="142" t="s">
        <v>335</v>
      </c>
      <c r="B20" s="142"/>
      <c r="C20" s="142"/>
      <c r="D20" s="142"/>
      <c r="E20" s="143">
        <f>E21+E23+E25+E27+E29+E31+E33+E35+E37+E39+E41+E44+E46+E48</f>
        <v>73049</v>
      </c>
    </row>
    <row r="21" spans="1:6" x14ac:dyDescent="0.4">
      <c r="A21" s="136" t="s">
        <v>336</v>
      </c>
      <c r="E21" s="137">
        <v>19181</v>
      </c>
    </row>
    <row r="22" spans="1:6" x14ac:dyDescent="0.4">
      <c r="C22" s="132" t="s">
        <v>337</v>
      </c>
      <c r="E22" s="138">
        <v>19181</v>
      </c>
      <c r="F22" s="132" t="s">
        <v>338</v>
      </c>
    </row>
    <row r="23" spans="1:6" x14ac:dyDescent="0.4">
      <c r="A23" s="136" t="s">
        <v>339</v>
      </c>
      <c r="E23" s="137">
        <v>9493</v>
      </c>
    </row>
    <row r="24" spans="1:6" x14ac:dyDescent="0.4">
      <c r="C24" s="132" t="s">
        <v>340</v>
      </c>
      <c r="E24" s="138">
        <v>9493</v>
      </c>
      <c r="F24" s="132" t="s">
        <v>341</v>
      </c>
    </row>
    <row r="25" spans="1:6" x14ac:dyDescent="0.4">
      <c r="A25" s="136" t="s">
        <v>342</v>
      </c>
      <c r="E25" s="137">
        <v>-14000</v>
      </c>
    </row>
    <row r="26" spans="1:6" x14ac:dyDescent="0.4">
      <c r="C26" s="132" t="s">
        <v>337</v>
      </c>
      <c r="E26" s="138">
        <v>-14000</v>
      </c>
    </row>
    <row r="27" spans="1:6" x14ac:dyDescent="0.4">
      <c r="A27" s="136" t="s">
        <v>343</v>
      </c>
      <c r="E27" s="137">
        <v>5000</v>
      </c>
    </row>
    <row r="28" spans="1:6" x14ac:dyDescent="0.4">
      <c r="C28" s="132" t="s">
        <v>337</v>
      </c>
      <c r="E28" s="138">
        <v>5000</v>
      </c>
    </row>
    <row r="29" spans="1:6" x14ac:dyDescent="0.4">
      <c r="A29" s="136" t="s">
        <v>344</v>
      </c>
      <c r="E29" s="137">
        <v>2000</v>
      </c>
    </row>
    <row r="30" spans="1:6" x14ac:dyDescent="0.4">
      <c r="C30" s="132" t="s">
        <v>337</v>
      </c>
      <c r="E30" s="138">
        <v>2000</v>
      </c>
      <c r="F30" s="132" t="s">
        <v>345</v>
      </c>
    </row>
    <row r="31" spans="1:6" x14ac:dyDescent="0.4">
      <c r="A31" s="136" t="s">
        <v>346</v>
      </c>
      <c r="E31" s="137">
        <v>10000</v>
      </c>
    </row>
    <row r="32" spans="1:6" x14ac:dyDescent="0.4">
      <c r="C32" s="132" t="s">
        <v>337</v>
      </c>
      <c r="E32" s="138">
        <v>10000</v>
      </c>
      <c r="F32" s="132" t="s">
        <v>347</v>
      </c>
    </row>
    <row r="33" spans="1:6" x14ac:dyDescent="0.4">
      <c r="A33" s="136" t="s">
        <v>348</v>
      </c>
      <c r="E33" s="137">
        <v>-50000</v>
      </c>
    </row>
    <row r="34" spans="1:6" x14ac:dyDescent="0.4">
      <c r="C34" s="132" t="s">
        <v>349</v>
      </c>
      <c r="E34" s="138">
        <v>-50000</v>
      </c>
      <c r="F34" s="132" t="s">
        <v>350</v>
      </c>
    </row>
    <row r="35" spans="1:6" x14ac:dyDescent="0.4">
      <c r="A35" s="136" t="s">
        <v>351</v>
      </c>
      <c r="E35" s="137">
        <v>25256</v>
      </c>
    </row>
    <row r="36" spans="1:6" x14ac:dyDescent="0.4">
      <c r="C36" s="132" t="s">
        <v>337</v>
      </c>
      <c r="E36" s="138">
        <v>25256</v>
      </c>
      <c r="F36" s="132" t="s">
        <v>352</v>
      </c>
    </row>
    <row r="37" spans="1:6" x14ac:dyDescent="0.4">
      <c r="A37" s="136" t="s">
        <v>353</v>
      </c>
      <c r="E37" s="137">
        <v>8863</v>
      </c>
    </row>
    <row r="38" spans="1:6" x14ac:dyDescent="0.4">
      <c r="C38" s="132" t="s">
        <v>349</v>
      </c>
      <c r="E38" s="138">
        <v>8863</v>
      </c>
      <c r="F38" s="132" t="s">
        <v>354</v>
      </c>
    </row>
    <row r="39" spans="1:6" x14ac:dyDescent="0.4">
      <c r="A39" s="136" t="s">
        <v>355</v>
      </c>
      <c r="E39" s="137">
        <v>-8600</v>
      </c>
    </row>
    <row r="40" spans="1:6" x14ac:dyDescent="0.4">
      <c r="C40" s="132" t="s">
        <v>337</v>
      </c>
      <c r="E40" s="138">
        <v>-8600</v>
      </c>
      <c r="F40" s="132" t="s">
        <v>356</v>
      </c>
    </row>
    <row r="41" spans="1:6" x14ac:dyDescent="0.4">
      <c r="A41" s="136" t="s">
        <v>357</v>
      </c>
      <c r="E41" s="137">
        <v>84496</v>
      </c>
    </row>
    <row r="42" spans="1:6" x14ac:dyDescent="0.4">
      <c r="C42" s="132" t="s">
        <v>340</v>
      </c>
      <c r="E42" s="138">
        <v>48971</v>
      </c>
      <c r="F42" s="139" t="s">
        <v>358</v>
      </c>
    </row>
    <row r="43" spans="1:6" x14ac:dyDescent="0.4">
      <c r="C43" s="132" t="s">
        <v>337</v>
      </c>
      <c r="E43" s="138">
        <v>35525</v>
      </c>
      <c r="F43" s="139" t="s">
        <v>358</v>
      </c>
    </row>
    <row r="44" spans="1:6" x14ac:dyDescent="0.4">
      <c r="A44" s="136" t="s">
        <v>359</v>
      </c>
      <c r="E44" s="137">
        <v>11928</v>
      </c>
    </row>
    <row r="45" spans="1:6" x14ac:dyDescent="0.4">
      <c r="C45" s="132" t="s">
        <v>337</v>
      </c>
      <c r="E45" s="138">
        <v>11928</v>
      </c>
      <c r="F45" s="139" t="s">
        <v>360</v>
      </c>
    </row>
    <row r="46" spans="1:6" x14ac:dyDescent="0.4">
      <c r="A46" s="136" t="s">
        <v>361</v>
      </c>
      <c r="E46" s="137">
        <v>-40184</v>
      </c>
    </row>
    <row r="47" spans="1:6" x14ac:dyDescent="0.4">
      <c r="C47" s="132" t="s">
        <v>362</v>
      </c>
      <c r="E47" s="138">
        <v>-40184</v>
      </c>
    </row>
    <row r="48" spans="1:6" x14ac:dyDescent="0.4">
      <c r="A48" s="136" t="s">
        <v>363</v>
      </c>
      <c r="E48" s="137">
        <v>9616</v>
      </c>
    </row>
    <row r="49" spans="1:6" x14ac:dyDescent="0.4">
      <c r="C49" s="132" t="s">
        <v>337</v>
      </c>
      <c r="E49" s="138">
        <v>9616</v>
      </c>
      <c r="F49" s="139" t="s">
        <v>364</v>
      </c>
    </row>
    <row r="52" spans="1:6" s="135" customFormat="1" ht="15" x14ac:dyDescent="0.4">
      <c r="A52" s="142" t="s">
        <v>390</v>
      </c>
      <c r="B52" s="142"/>
      <c r="C52" s="142"/>
      <c r="D52" s="142"/>
      <c r="E52" s="145">
        <f>E53-E57</f>
        <v>-100000</v>
      </c>
    </row>
    <row r="53" spans="1:6" s="135" customFormat="1" ht="15" x14ac:dyDescent="0.4">
      <c r="B53" s="135" t="s">
        <v>365</v>
      </c>
      <c r="E53" s="140">
        <v>-7275</v>
      </c>
    </row>
    <row r="54" spans="1:6" x14ac:dyDescent="0.4">
      <c r="C54" s="132" t="s">
        <v>366</v>
      </c>
      <c r="E54" s="138">
        <v>22725</v>
      </c>
      <c r="F54" s="132" t="s">
        <v>367</v>
      </c>
    </row>
    <row r="55" spans="1:6" x14ac:dyDescent="0.4">
      <c r="C55" s="132" t="s">
        <v>368</v>
      </c>
      <c r="E55" s="138">
        <v>-30000</v>
      </c>
      <c r="F55" s="132" t="s">
        <v>369</v>
      </c>
    </row>
    <row r="56" spans="1:6" x14ac:dyDescent="0.4">
      <c r="E56" s="138"/>
    </row>
    <row r="57" spans="1:6" s="135" customFormat="1" ht="15" x14ac:dyDescent="0.4">
      <c r="B57" s="135" t="s">
        <v>370</v>
      </c>
      <c r="E57" s="140">
        <f>E59+E69+E73</f>
        <v>92725</v>
      </c>
    </row>
    <row r="58" spans="1:6" s="135" customFormat="1" ht="15" x14ac:dyDescent="0.4">
      <c r="E58" s="140"/>
    </row>
    <row r="59" spans="1:6" x14ac:dyDescent="0.4">
      <c r="A59" s="136" t="s">
        <v>372</v>
      </c>
      <c r="E59" s="137">
        <f>E60+E63</f>
        <v>40000</v>
      </c>
    </row>
    <row r="60" spans="1:6" x14ac:dyDescent="0.4">
      <c r="B60" s="139" t="s">
        <v>373</v>
      </c>
      <c r="E60" s="141">
        <v>-30000</v>
      </c>
    </row>
    <row r="61" spans="1:6" x14ac:dyDescent="0.4">
      <c r="C61" s="132" t="s">
        <v>374</v>
      </c>
      <c r="E61" s="138">
        <v>-30000</v>
      </c>
      <c r="F61" s="132" t="s">
        <v>375</v>
      </c>
    </row>
    <row r="62" spans="1:6" x14ac:dyDescent="0.4">
      <c r="E62" s="138"/>
    </row>
    <row r="63" spans="1:6" x14ac:dyDescent="0.4">
      <c r="B63" s="139" t="s">
        <v>376</v>
      </c>
      <c r="E63" s="141">
        <v>70000</v>
      </c>
    </row>
    <row r="64" spans="1:6" x14ac:dyDescent="0.4">
      <c r="C64" s="132" t="s">
        <v>374</v>
      </c>
      <c r="E64" s="138">
        <v>10000</v>
      </c>
      <c r="F64" s="132" t="s">
        <v>377</v>
      </c>
    </row>
    <row r="65" spans="1:9" x14ac:dyDescent="0.4">
      <c r="C65" s="132" t="s">
        <v>378</v>
      </c>
      <c r="E65" s="138">
        <v>25000</v>
      </c>
      <c r="F65" s="132" t="s">
        <v>379</v>
      </c>
    </row>
    <row r="66" spans="1:9" x14ac:dyDescent="0.4">
      <c r="C66" s="132" t="s">
        <v>378</v>
      </c>
      <c r="E66" s="138">
        <v>20000</v>
      </c>
      <c r="F66" s="132" t="s">
        <v>380</v>
      </c>
    </row>
    <row r="67" spans="1:9" x14ac:dyDescent="0.4">
      <c r="C67" s="132" t="s">
        <v>371</v>
      </c>
      <c r="E67" s="138">
        <v>15000</v>
      </c>
      <c r="F67" s="132" t="s">
        <v>381</v>
      </c>
    </row>
    <row r="68" spans="1:9" x14ac:dyDescent="0.4">
      <c r="E68" s="138"/>
    </row>
    <row r="69" spans="1:9" x14ac:dyDescent="0.4">
      <c r="A69" s="136" t="s">
        <v>344</v>
      </c>
      <c r="E69" s="137">
        <v>42725</v>
      </c>
    </row>
    <row r="70" spans="1:9" x14ac:dyDescent="0.4">
      <c r="C70" s="132" t="s">
        <v>382</v>
      </c>
      <c r="E70" s="138">
        <v>22725</v>
      </c>
      <c r="F70" s="132" t="s">
        <v>383</v>
      </c>
    </row>
    <row r="71" spans="1:9" x14ac:dyDescent="0.4">
      <c r="C71" s="132" t="s">
        <v>384</v>
      </c>
      <c r="E71" s="138">
        <v>20000</v>
      </c>
      <c r="F71" s="132" t="s">
        <v>383</v>
      </c>
    </row>
    <row r="72" spans="1:9" x14ac:dyDescent="0.4">
      <c r="E72" s="138"/>
    </row>
    <row r="73" spans="1:9" x14ac:dyDescent="0.4">
      <c r="A73" s="136" t="s">
        <v>385</v>
      </c>
      <c r="E73" s="137">
        <v>10000</v>
      </c>
    </row>
    <row r="74" spans="1:9" x14ac:dyDescent="0.4">
      <c r="C74" s="132" t="s">
        <v>371</v>
      </c>
      <c r="E74" s="138">
        <v>10000</v>
      </c>
      <c r="F74" s="132" t="s">
        <v>386</v>
      </c>
    </row>
    <row r="75" spans="1:9" x14ac:dyDescent="0.4">
      <c r="E75" s="138"/>
    </row>
    <row r="76" spans="1:9" ht="15.4" x14ac:dyDescent="0.45">
      <c r="A76" s="146" t="s">
        <v>387</v>
      </c>
      <c r="B76" s="147"/>
      <c r="C76" s="148"/>
      <c r="D76" s="148"/>
      <c r="E76" s="149">
        <f>E77</f>
        <v>-78252</v>
      </c>
      <c r="F76" s="130"/>
      <c r="G76" s="130"/>
      <c r="H76" s="130"/>
      <c r="I76" s="130"/>
    </row>
    <row r="77" spans="1:9" x14ac:dyDescent="0.4">
      <c r="C77" s="132" t="s">
        <v>388</v>
      </c>
      <c r="E77" s="138">
        <v>-78252</v>
      </c>
      <c r="F77" s="132" t="s">
        <v>389</v>
      </c>
    </row>
    <row r="79" spans="1:9" s="150" customFormat="1" x14ac:dyDescent="0.4">
      <c r="D79" s="151" t="s">
        <v>391</v>
      </c>
      <c r="E79" s="152">
        <f>E2-E20-E76+E52</f>
        <v>0</v>
      </c>
    </row>
    <row r="80" spans="1:9" x14ac:dyDescent="0.4">
      <c r="E80" s="14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20" ma:contentTypeDescription="Create a new document." ma:contentTypeScope="" ma:versionID="31660914e8207df609724dfb64c69e8d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41de887a4a83be7c5dfb5a5bd7c0971b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Props1.xml><?xml version="1.0" encoding="utf-8"?>
<ds:datastoreItem xmlns:ds="http://schemas.openxmlformats.org/officeDocument/2006/customXml" ds:itemID="{F2A798B8-558C-4DEA-A68D-A7552CE94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97955-19EE-495F-9684-152E5C18C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5B083-817A-4E74-822B-DB4C80571EED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Koond</vt:lpstr>
      <vt:lpstr>V.Kosemets </vt:lpstr>
      <vt:lpstr>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2025-02-07T07:47:17Z</cp:lastPrinted>
  <dcterms:created xsi:type="dcterms:W3CDTF">2024-11-26T13:43:45Z</dcterms:created>
  <dcterms:modified xsi:type="dcterms:W3CDTF">2025-02-14T14:09:44Z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